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<sst xmlns="http://schemas.openxmlformats.org/spreadsheetml/2006/main" count="137" uniqueCount="93">
  <si>
    <t>Муниципальное образование</t>
  </si>
  <si>
    <t>Шебалинский район</t>
  </si>
  <si>
    <t>Чойский район</t>
  </si>
  <si>
    <t>Усть-Коксинский район</t>
  </si>
  <si>
    <t>Усть-Канский район</t>
  </si>
  <si>
    <t>Чемальский район</t>
  </si>
  <si>
    <t>Турочакский район</t>
  </si>
  <si>
    <t>Онгудайский район</t>
  </si>
  <si>
    <t>Кош-Агачский район</t>
  </si>
  <si>
    <t>Улаганский район</t>
  </si>
  <si>
    <t>Майминский район</t>
  </si>
  <si>
    <t>Уровень средней з/п на 2018г.</t>
  </si>
  <si>
    <t>Библиотека</t>
  </si>
  <si>
    <t>КСЦ Кош-Агач</t>
  </si>
  <si>
    <t>Курай</t>
  </si>
  <si>
    <t>ИТОГО МУ</t>
  </si>
  <si>
    <t>ИТОГО ГУ</t>
  </si>
  <si>
    <t>ИТОГО МУ+ГУ</t>
  </si>
  <si>
    <t>Утвержд. фонд на 2018г. КОСГУ 211 платные            ИТОГ</t>
  </si>
  <si>
    <t>Жана-аул</t>
  </si>
  <si>
    <t>Потребность 211</t>
  </si>
  <si>
    <t>Потребность 213</t>
  </si>
  <si>
    <t>ИТОГО 211+213</t>
  </si>
  <si>
    <t>Неоходимый фонд</t>
  </si>
  <si>
    <t>Списочного состава</t>
  </si>
  <si>
    <t>Внешних совместителей</t>
  </si>
  <si>
    <t>Исполненный уровень средней зп</t>
  </si>
  <si>
    <t>Установленный уровень средней зп</t>
  </si>
  <si>
    <t>% исполнения</t>
  </si>
  <si>
    <t>Штатная численность</t>
  </si>
  <si>
    <t xml:space="preserve">Средняя численность </t>
  </si>
  <si>
    <t>Колледж</t>
  </si>
  <si>
    <t>-</t>
  </si>
  <si>
    <t>педагоги</t>
  </si>
  <si>
    <t>ад-хоз персонал</t>
  </si>
  <si>
    <t>ИТОГО подведы-архив</t>
  </si>
  <si>
    <t>подведы не указы</t>
  </si>
  <si>
    <t>Подведы</t>
  </si>
  <si>
    <t>Город Горно-Алтайск</t>
  </si>
  <si>
    <t>в июне штатная чистенность дк сократилась т.к. выделилась библиотека</t>
  </si>
  <si>
    <t>педагоги в отпуске</t>
  </si>
  <si>
    <t>Наименование МО, учреждения</t>
  </si>
  <si>
    <t>Вакансии</t>
  </si>
  <si>
    <t>Увеличение штатной численности МО Чойский район 74+4=78</t>
  </si>
  <si>
    <t>084Ц000001</t>
  </si>
  <si>
    <t>Исполнение уровня з/п на 2020 по соотношению к исполненному уровню 2019 года %</t>
  </si>
  <si>
    <t>Показатель уровня средней заработной платы за 2020 год</t>
  </si>
  <si>
    <t>2019 г.</t>
  </si>
  <si>
    <t>2019 г .</t>
  </si>
  <si>
    <t>Исполненный уровень средней зп на 01.01.2021 г.</t>
  </si>
  <si>
    <t>Исполнение уровня з/п на 01.01.2021 г. по соотношению к уровню средней з/п 2020 г.</t>
  </si>
  <si>
    <t>2021 г.</t>
  </si>
  <si>
    <t>МБУ "Шебалинская районная межпоселенческая библиотека"</t>
  </si>
  <si>
    <t>МБУ "Шебалинский районный Центр культуры"</t>
  </si>
  <si>
    <t>МКУ "Краеведческий музей Шебалинского района"</t>
  </si>
  <si>
    <t>МБУ "Межпоселенческий культурно-досуговый центр"</t>
  </si>
  <si>
    <t>МБУ "Межпоселенческая централизованная библиотечная система"</t>
  </si>
  <si>
    <t>Муниципальное учреждение администрации муниципального образования "Усть-Коксинский район" Республики Алтай "Межпоселенческая централизованная библиотечная система"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</si>
  <si>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</si>
  <si>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Автономное некоммерческое учреждение "Музей истории и культуры Уймонской долины" муниципального образования "Усть-Коксинский район" Республики Алтай</t>
  </si>
  <si>
    <t>Муниципальное бюджетное учреждение "Усть-Канский центр культурного досуга"</t>
  </si>
  <si>
    <t>Муниципальное бюджетное учреждение "Усть-Канская централизованная библиотечная система"</t>
  </si>
  <si>
    <t>МУНИЦИПАЛЬНОЕ УЧРЕЖДЕНИЕ КУЛЬТУРЫ ДОМ ТВОРЧЕСТВА И ДОСУГА МУНИЦИПАЛЬНОГО ОБРАЗОВАНИЯ ТУРОЧАКСКИЙ РАЙОН</t>
  </si>
  <si>
    <t>Муниципальное автономное учреждение культуры "Межпоселенческая централизованная библиотечная система"</t>
  </si>
  <si>
    <t>МУНИЦИПАЛЬНОЕ БЮДЖЕТНОЕ УЧРЕЖДЕНИЕ КУЛЬТУРЫ "ОНГУДАЙСКАЯ МЕЖПОСЕЛЕНЧЕСКАЯ ЦЕНТРАЛИЗОВАННАЯ БИБЛИОТЕЧНАЯ СИСТЕМА"</t>
  </si>
  <si>
    <t>МБУ "ОНГУДАЙСКИЙ РАЙОННЫЙ КУЛЬТУРНО-ДОСУГОВЫЙ ЦЕНТР"</t>
  </si>
  <si>
    <t>МБУ "Дом культуры"</t>
  </si>
  <si>
    <t>Муниципальное казенное учреждение "Централизованная межпоселенческая библиотечная система"</t>
  </si>
  <si>
    <t>МБУ "Теленгит-Сортогойский дом культуры"</t>
  </si>
  <si>
    <t>МКУ "Центр культуры и искусства"</t>
  </si>
  <si>
    <t>МКУ "Культурно-спортивный центр Бельтир"</t>
  </si>
  <si>
    <t>МБУ "Улаганская центральная районная библиотека"</t>
  </si>
  <si>
    <t>МБУ "Улаганский районный культурный центр"</t>
  </si>
  <si>
    <t>МБУ "УРЦРКР и НВС"</t>
  </si>
  <si>
    <t>МБУ "Центр культуры и молодежной политики" МО "Майминский район"</t>
  </si>
  <si>
    <t>МБУ "Музей камня"</t>
  </si>
  <si>
    <t>МБУ "Межпоселенческая центральная библиотека"</t>
  </si>
  <si>
    <t>МАУК "Городской Дом культуры Горно-Алтайска"</t>
  </si>
  <si>
    <t>БУ РА «Республиканская детская библиотека»</t>
  </si>
  <si>
    <t>БУ РА «Национальная библиотека Республики Алтай имени М.В. Чевалкова»</t>
  </si>
  <si>
    <t>БУ РА "Национальный музей им. А.В. Анохина"</t>
  </si>
  <si>
    <t>БУ РА «Национальный драматический театр имени П.В. Кучияк»</t>
  </si>
  <si>
    <t>БУ РА «Республиканский центр народного творчества»</t>
  </si>
  <si>
    <t>БУ РА «Государственный оркестр Республики Алтай»</t>
  </si>
  <si>
    <t>АУ РА «Государственный национальный театр танца и песни «Алтам»</t>
  </si>
  <si>
    <t>АУРА «Государственная филармония»</t>
  </si>
  <si>
    <t>КУ РА "Государственный архив Республики Алтай"</t>
  </si>
  <si>
    <t>КУ РА «Управление по обеспечению деятельности подведомственных государственных учреждений в области культуры»</t>
  </si>
  <si>
    <t>АУ РА «Дирекция Центра искусств»</t>
  </si>
  <si>
    <t>БПОУ РА «Колледж культуры и искусства имени Г.И. Чорос-Гуркина»</t>
  </si>
  <si>
    <t>ИТОГО ГУ+МУ</t>
  </si>
  <si>
    <r>
      <t xml:space="preserve">Изменение среднесписочной численности и уровня средней заработной платы в разрезе 2021 гг. на </t>
    </r>
    <r>
      <rPr>
        <b/>
        <sz val="20"/>
        <color indexed="36"/>
        <rFont val="Cambria"/>
        <family val="1"/>
      </rPr>
      <t>01.12.2021 г.</t>
    </r>
  </si>
  <si>
    <t>на 01.12.2021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</si>
</sst>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36"/>
      <name val="Cambria"/>
      <family val="1"/>
    </font>
    <font>
      <sz val="14"/>
      <color indexed="36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i/>
      <sz val="14"/>
      <color indexed="10"/>
      <name val="Cambria"/>
      <family val="1"/>
    </font>
    <font>
      <i/>
      <sz val="14"/>
      <color indexed="60"/>
      <name val="Cambria"/>
      <family val="1"/>
    </font>
    <font>
      <b/>
      <sz val="18"/>
      <color indexed="8"/>
      <name val="Cambria"/>
      <family val="1"/>
    </font>
    <font>
      <b/>
      <sz val="18"/>
      <color indexed="36"/>
      <name val="Cambria"/>
      <family val="1"/>
    </font>
    <font>
      <sz val="18"/>
      <color indexed="36"/>
      <name val="Cambria"/>
      <family val="1"/>
    </font>
    <font>
      <b/>
      <sz val="20"/>
      <color indexed="8"/>
      <name val="Cambria"/>
      <family val="1"/>
    </font>
    <font>
      <b/>
      <sz val="20"/>
      <color indexed="36"/>
      <name val="Cambria"/>
      <family val="1"/>
    </font>
    <font>
      <sz val="20"/>
      <color indexed="8"/>
      <name val="Cambria"/>
      <family val="1"/>
    </font>
    <font>
      <i/>
      <sz val="20"/>
      <color indexed="10"/>
      <name val="Cambria"/>
      <family val="1"/>
    </font>
    <font>
      <b/>
      <sz val="20"/>
      <color indexed="60"/>
      <name val="Cambria"/>
      <family val="1"/>
    </font>
    <font>
      <i/>
      <sz val="20"/>
      <color indexed="60"/>
      <name val="Cambria"/>
      <family val="1"/>
    </font>
    <font>
      <b/>
      <sz val="22"/>
      <color indexed="8"/>
      <name val="Cambria"/>
      <family val="1"/>
    </font>
    <font>
      <b/>
      <sz val="22"/>
      <color indexed="36"/>
      <name val="Cambria"/>
      <family val="1"/>
    </font>
    <font>
      <sz val="22"/>
      <color indexed="36"/>
      <name val="Cambria"/>
      <family val="1"/>
    </font>
    <font>
      <b/>
      <sz val="22"/>
      <name val="Cambria"/>
      <family val="1"/>
    </font>
    <font>
      <sz val="22"/>
      <color indexed="8"/>
      <name val="Cambria"/>
      <family val="1"/>
    </font>
    <font>
      <sz val="22"/>
      <name val="Cambria"/>
      <family val="1"/>
    </font>
    <font>
      <i/>
      <sz val="22"/>
      <color indexed="10"/>
      <name val="Cambria"/>
      <family val="1"/>
    </font>
    <font>
      <i/>
      <sz val="22"/>
      <color indexed="36"/>
      <name val="Cambria"/>
      <family val="1"/>
    </font>
    <font>
      <b/>
      <i/>
      <sz val="22"/>
      <color indexed="10"/>
      <name val="Cambria"/>
      <family val="1"/>
    </font>
    <font>
      <i/>
      <sz val="22"/>
      <color indexed="60"/>
      <name val="Cambria"/>
      <family val="1"/>
    </font>
    <font>
      <b/>
      <i/>
      <sz val="22"/>
      <color indexed="6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mbria"/>
      <family val="1"/>
    </font>
    <font>
      <sz val="14"/>
      <color rgb="FF7030A0"/>
      <name val="Cambria"/>
      <family val="1"/>
    </font>
    <font>
      <sz val="14"/>
      <color theme="1"/>
      <name val="Cambria"/>
      <family val="1"/>
    </font>
    <font>
      <b/>
      <sz val="14"/>
      <color rgb="FF7030A0"/>
      <name val="Cambria"/>
      <family val="1"/>
    </font>
    <font>
      <i/>
      <sz val="14"/>
      <color rgb="FFFF0000"/>
      <name val="Cambria"/>
      <family val="1"/>
    </font>
    <font>
      <i/>
      <sz val="14"/>
      <color rgb="FFC00000"/>
      <name val="Cambria"/>
      <family val="1"/>
    </font>
    <font>
      <b/>
      <sz val="20"/>
      <color theme="1"/>
      <name val="Cambria"/>
      <family val="1"/>
    </font>
    <font>
      <sz val="20"/>
      <color theme="1"/>
      <name val="Cambria"/>
      <family val="1"/>
    </font>
    <font>
      <i/>
      <sz val="20"/>
      <color rgb="FFFF0000"/>
      <name val="Cambria"/>
      <family val="1"/>
    </font>
    <font>
      <b/>
      <sz val="20"/>
      <color rgb="FFC00000"/>
      <name val="Cambria"/>
      <family val="1"/>
    </font>
    <font>
      <i/>
      <sz val="20"/>
      <color rgb="FFC00000"/>
      <name val="Cambria"/>
      <family val="1"/>
    </font>
    <font>
      <b/>
      <sz val="18"/>
      <color rgb="FF7030A0"/>
      <name val="Cambria"/>
      <family val="1"/>
    </font>
    <font>
      <b/>
      <sz val="22"/>
      <color theme="1"/>
      <name val="Cambria"/>
      <family val="1"/>
    </font>
    <font>
      <b/>
      <sz val="22"/>
      <color rgb="FF7030A0"/>
      <name val="Cambria"/>
      <family val="1"/>
    </font>
    <font>
      <sz val="22"/>
      <color theme="1"/>
      <name val="Cambria"/>
      <family val="1"/>
    </font>
    <font>
      <sz val="22"/>
      <color rgb="FF7030A0"/>
      <name val="Cambria"/>
      <family val="1"/>
    </font>
    <font>
      <i/>
      <sz val="22"/>
      <color rgb="FFFF0000"/>
      <name val="Cambria"/>
      <family val="1"/>
    </font>
    <font>
      <i/>
      <sz val="22"/>
      <color rgb="FF7030A0"/>
      <name val="Cambria"/>
      <family val="1"/>
    </font>
    <font>
      <b/>
      <i/>
      <sz val="22"/>
      <color rgb="FFFF0000"/>
      <name val="Cambria"/>
      <family val="1"/>
    </font>
    <font>
      <i/>
      <sz val="22"/>
      <color rgb="FFC00000"/>
      <name val="Cambria"/>
      <family val="1"/>
    </font>
    <font>
      <b/>
      <i/>
      <sz val="22"/>
      <color rgb="FFC00000"/>
      <name val="Cambria"/>
      <family val="1"/>
    </font>
    <font>
      <b/>
      <sz val="18"/>
      <color theme="1"/>
      <name val="Cambria"/>
      <family val="1"/>
    </font>
    <font>
      <sz val="18"/>
      <color rgb="FF7030A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2" fontId="61" fillId="33" borderId="10" xfId="0" applyNumberFormat="1" applyFont="1" applyFill="1" applyBorder="1" applyAlignment="1">
      <alignment horizontal="center" vertical="center"/>
    </xf>
    <xf numFmtId="164" fontId="62" fillId="33" borderId="0" xfId="0" applyNumberFormat="1" applyFont="1" applyFill="1" applyAlignment="1">
      <alignment horizontal="center" vertical="center"/>
    </xf>
    <xf numFmtId="0" fontId="63" fillId="33" borderId="0" xfId="0" applyFont="1" applyFill="1" applyAlignment="1">
      <alignment/>
    </xf>
    <xf numFmtId="164" fontId="64" fillId="34" borderId="10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164" fontId="62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33" borderId="0" xfId="0" applyFont="1" applyFill="1" applyAlignment="1">
      <alignment/>
    </xf>
    <xf numFmtId="0" fontId="61" fillId="34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2" fillId="33" borderId="0" xfId="0" applyFont="1" applyFill="1" applyAlignment="1">
      <alignment/>
    </xf>
    <xf numFmtId="164" fontId="62" fillId="33" borderId="0" xfId="0" applyNumberFormat="1" applyFont="1" applyFill="1" applyAlignment="1">
      <alignment/>
    </xf>
    <xf numFmtId="0" fontId="63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3" fillId="33" borderId="0" xfId="0" applyNumberFormat="1" applyFont="1" applyFill="1" applyBorder="1" applyAlignment="1">
      <alignment horizontal="center"/>
    </xf>
    <xf numFmtId="2" fontId="63" fillId="33" borderId="0" xfId="0" applyNumberFormat="1" applyFont="1" applyFill="1" applyAlignment="1">
      <alignment/>
    </xf>
    <xf numFmtId="0" fontId="67" fillId="34" borderId="10" xfId="0" applyFont="1" applyFill="1" applyBorder="1" applyAlignment="1">
      <alignment horizontal="center" vertical="top" wrapText="1"/>
    </xf>
    <xf numFmtId="164" fontId="67" fillId="34" borderId="10" xfId="0" applyNumberFormat="1" applyFont="1" applyFill="1" applyBorder="1" applyAlignment="1">
      <alignment horizontal="center" vertical="center"/>
    </xf>
    <xf numFmtId="164" fontId="6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center" vertical="center" wrapText="1"/>
    </xf>
    <xf numFmtId="164" fontId="6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64" fontId="69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top" wrapText="1"/>
    </xf>
    <xf numFmtId="0" fontId="67" fillId="34" borderId="11" xfId="0" applyFont="1" applyFill="1" applyBorder="1" applyAlignment="1">
      <alignment horizontal="center" vertical="top" wrapText="1"/>
    </xf>
    <xf numFmtId="0" fontId="70" fillId="33" borderId="10" xfId="0" applyFont="1" applyFill="1" applyBorder="1" applyAlignment="1">
      <alignment horizontal="center" vertical="top" wrapText="1"/>
    </xf>
    <xf numFmtId="0" fontId="71" fillId="33" borderId="10" xfId="0" applyFont="1" applyFill="1" applyBorder="1" applyAlignment="1">
      <alignment horizontal="center" vertical="center" wrapText="1"/>
    </xf>
    <xf numFmtId="164" fontId="71" fillId="33" borderId="10" xfId="0" applyNumberFormat="1" applyFont="1" applyFill="1" applyBorder="1" applyAlignment="1">
      <alignment horizontal="center" vertical="center"/>
    </xf>
    <xf numFmtId="164" fontId="67" fillId="34" borderId="10" xfId="0" applyNumberFormat="1" applyFont="1" applyFill="1" applyBorder="1" applyAlignment="1">
      <alignment horizontal="center" vertical="center" wrapText="1"/>
    </xf>
    <xf numFmtId="164" fontId="68" fillId="33" borderId="10" xfId="0" applyNumberFormat="1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164" fontId="67" fillId="0" borderId="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164" fontId="72" fillId="33" borderId="10" xfId="0" applyNumberFormat="1" applyFont="1" applyFill="1" applyBorder="1" applyAlignment="1">
      <alignment horizontal="center" vertical="center" wrapText="1"/>
    </xf>
    <xf numFmtId="164" fontId="73" fillId="34" borderId="10" xfId="0" applyNumberFormat="1" applyFont="1" applyFill="1" applyBorder="1" applyAlignment="1">
      <alignment horizontal="center" vertical="center"/>
    </xf>
    <xf numFmtId="2" fontId="73" fillId="34" borderId="10" xfId="0" applyNumberFormat="1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164" fontId="74" fillId="34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164" fontId="73" fillId="33" borderId="10" xfId="0" applyNumberFormat="1" applyFont="1" applyFill="1" applyBorder="1" applyAlignment="1">
      <alignment horizontal="center" vertical="center"/>
    </xf>
    <xf numFmtId="164" fontId="73" fillId="33" borderId="14" xfId="0" applyNumberFormat="1" applyFont="1" applyFill="1" applyBorder="1" applyAlignment="1">
      <alignment horizontal="center" vertical="center"/>
    </xf>
    <xf numFmtId="164" fontId="75" fillId="33" borderId="10" xfId="0" applyNumberFormat="1" applyFont="1" applyFill="1" applyBorder="1" applyAlignment="1">
      <alignment horizontal="center" vertical="center"/>
    </xf>
    <xf numFmtId="2" fontId="75" fillId="33" borderId="10" xfId="0" applyNumberFormat="1" applyFont="1" applyFill="1" applyBorder="1" applyAlignment="1" applyProtection="1">
      <alignment horizontal="center" vertical="center"/>
      <protection locked="0"/>
    </xf>
    <xf numFmtId="2" fontId="76" fillId="33" borderId="10" xfId="0" applyNumberFormat="1" applyFont="1" applyFill="1" applyBorder="1" applyAlignment="1" applyProtection="1">
      <alignment horizontal="center" vertical="center"/>
      <protection locked="0"/>
    </xf>
    <xf numFmtId="164" fontId="75" fillId="33" borderId="10" xfId="0" applyNumberFormat="1" applyFont="1" applyFill="1" applyBorder="1" applyAlignment="1" applyProtection="1">
      <alignment horizontal="center" vertical="center"/>
      <protection locked="0"/>
    </xf>
    <xf numFmtId="164" fontId="76" fillId="33" borderId="10" xfId="0" applyNumberFormat="1" applyFont="1" applyFill="1" applyBorder="1" applyAlignment="1" applyProtection="1">
      <alignment horizontal="center" vertical="center"/>
      <protection locked="0"/>
    </xf>
    <xf numFmtId="0" fontId="75" fillId="33" borderId="10" xfId="0" applyFont="1" applyFill="1" applyBorder="1" applyAlignment="1">
      <alignment horizontal="center" vertical="center"/>
    </xf>
    <xf numFmtId="164" fontId="23" fillId="33" borderId="10" xfId="0" applyNumberFormat="1" applyFont="1" applyFill="1" applyBorder="1" applyAlignment="1" applyProtection="1">
      <alignment horizontal="center" vertical="center"/>
      <protection locked="0"/>
    </xf>
    <xf numFmtId="164" fontId="76" fillId="33" borderId="10" xfId="0" applyNumberFormat="1" applyFont="1" applyFill="1" applyBorder="1" applyAlignment="1">
      <alignment horizontal="center" vertical="center"/>
    </xf>
    <xf numFmtId="164" fontId="73" fillId="34" borderId="14" xfId="0" applyNumberFormat="1" applyFont="1" applyFill="1" applyBorder="1" applyAlignment="1">
      <alignment horizontal="center" vertical="center"/>
    </xf>
    <xf numFmtId="164" fontId="77" fillId="33" borderId="10" xfId="0" applyNumberFormat="1" applyFont="1" applyFill="1" applyBorder="1" applyAlignment="1">
      <alignment horizontal="center" vertical="center"/>
    </xf>
    <xf numFmtId="2" fontId="77" fillId="33" borderId="10" xfId="0" applyNumberFormat="1" applyFont="1" applyFill="1" applyBorder="1" applyAlignment="1" applyProtection="1">
      <alignment horizontal="center" vertical="center"/>
      <protection locked="0"/>
    </xf>
    <xf numFmtId="2" fontId="78" fillId="33" borderId="10" xfId="0" applyNumberFormat="1" applyFont="1" applyFill="1" applyBorder="1" applyAlignment="1" applyProtection="1">
      <alignment horizontal="center" vertical="center"/>
      <protection locked="0"/>
    </xf>
    <xf numFmtId="164" fontId="77" fillId="33" borderId="10" xfId="0" applyNumberFormat="1" applyFont="1" applyFill="1" applyBorder="1" applyAlignment="1" applyProtection="1">
      <alignment horizontal="center" vertical="center"/>
      <protection locked="0"/>
    </xf>
    <xf numFmtId="164" fontId="78" fillId="33" borderId="10" xfId="0" applyNumberFormat="1" applyFont="1" applyFill="1" applyBorder="1" applyAlignment="1" applyProtection="1">
      <alignment horizontal="center" vertical="center"/>
      <protection locked="0"/>
    </xf>
    <xf numFmtId="164" fontId="79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164" fontId="79" fillId="33" borderId="14" xfId="0" applyNumberFormat="1" applyFont="1" applyFill="1" applyBorder="1" applyAlignment="1">
      <alignment horizontal="center" vertical="center"/>
    </xf>
    <xf numFmtId="164" fontId="78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 applyProtection="1">
      <alignment horizontal="center" vertical="center"/>
      <protection locked="0"/>
    </xf>
    <xf numFmtId="164" fontId="73" fillId="34" borderId="10" xfId="0" applyNumberFormat="1" applyFont="1" applyFill="1" applyBorder="1" applyAlignment="1" applyProtection="1">
      <alignment horizontal="center" vertical="center"/>
      <protection locked="0"/>
    </xf>
    <xf numFmtId="164" fontId="74" fillId="34" borderId="10" xfId="0" applyNumberFormat="1" applyFont="1" applyFill="1" applyBorder="1" applyAlignment="1" applyProtection="1">
      <alignment horizontal="center" vertical="center"/>
      <protection locked="0"/>
    </xf>
    <xf numFmtId="164" fontId="75" fillId="33" borderId="14" xfId="0" applyNumberFormat="1" applyFont="1" applyFill="1" applyBorder="1" applyAlignment="1">
      <alignment horizontal="center" vertical="center"/>
    </xf>
    <xf numFmtId="2" fontId="73" fillId="34" borderId="10" xfId="0" applyNumberFormat="1" applyFont="1" applyFill="1" applyBorder="1" applyAlignment="1" applyProtection="1">
      <alignment horizontal="center" vertical="center"/>
      <protection locked="0"/>
    </xf>
    <xf numFmtId="2" fontId="74" fillId="34" borderId="10" xfId="0" applyNumberFormat="1" applyFont="1" applyFill="1" applyBorder="1" applyAlignment="1" applyProtection="1">
      <alignment horizontal="center" vertical="center"/>
      <protection locked="0"/>
    </xf>
    <xf numFmtId="164" fontId="80" fillId="33" borderId="10" xfId="0" applyNumberFormat="1" applyFont="1" applyFill="1" applyBorder="1" applyAlignment="1">
      <alignment horizontal="center" vertical="center"/>
    </xf>
    <xf numFmtId="2" fontId="80" fillId="33" borderId="10" xfId="0" applyNumberFormat="1" applyFont="1" applyFill="1" applyBorder="1" applyAlignment="1" applyProtection="1">
      <alignment horizontal="center" vertical="center"/>
      <protection locked="0"/>
    </xf>
    <xf numFmtId="164" fontId="80" fillId="33" borderId="10" xfId="0" applyNumberFormat="1" applyFont="1" applyFill="1" applyBorder="1" applyAlignment="1" applyProtection="1">
      <alignment horizontal="center" vertical="center"/>
      <protection locked="0"/>
    </xf>
    <xf numFmtId="164" fontId="81" fillId="33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164" fontId="81" fillId="33" borderId="14" xfId="0" applyNumberFormat="1" applyFont="1" applyFill="1" applyBorder="1" applyAlignment="1">
      <alignment horizontal="center" vertical="center"/>
    </xf>
    <xf numFmtId="164" fontId="74" fillId="33" borderId="10" xfId="0" applyNumberFormat="1" applyFont="1" applyFill="1" applyBorder="1" applyAlignment="1">
      <alignment horizontal="center" vertical="center"/>
    </xf>
    <xf numFmtId="164" fontId="73" fillId="34" borderId="10" xfId="0" applyNumberFormat="1" applyFont="1" applyFill="1" applyBorder="1" applyAlignment="1">
      <alignment horizontal="center" vertical="center" wrapText="1"/>
    </xf>
    <xf numFmtId="164" fontId="73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7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75" fillId="33" borderId="10" xfId="0" applyNumberFormat="1" applyFont="1" applyFill="1" applyBorder="1" applyAlignment="1">
      <alignment horizontal="center" vertical="center" wrapText="1"/>
    </xf>
    <xf numFmtId="2" fontId="7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6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7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7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3" fillId="34" borderId="10" xfId="0" applyNumberFormat="1" applyFont="1" applyFill="1" applyBorder="1" applyAlignment="1">
      <alignment horizontal="center" vertical="center" wrapText="1"/>
    </xf>
    <xf numFmtId="2" fontId="74" fillId="34" borderId="10" xfId="0" applyNumberFormat="1" applyFont="1" applyFill="1" applyBorder="1" applyAlignment="1">
      <alignment horizontal="center" vertical="center" wrapText="1"/>
    </xf>
    <xf numFmtId="164" fontId="74" fillId="34" borderId="10" xfId="0" applyNumberFormat="1" applyFont="1" applyFill="1" applyBorder="1" applyAlignment="1">
      <alignment horizontal="center" vertical="center" wrapText="1"/>
    </xf>
    <xf numFmtId="164" fontId="73" fillId="0" borderId="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 wrapText="1"/>
    </xf>
    <xf numFmtId="2" fontId="74" fillId="0" borderId="0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Border="1" applyAlignment="1">
      <alignment horizontal="center" vertical="center" wrapText="1"/>
    </xf>
    <xf numFmtId="164" fontId="73" fillId="0" borderId="0" xfId="0" applyNumberFormat="1" applyFont="1" applyFill="1" applyBorder="1" applyAlignment="1">
      <alignment horizontal="center" vertical="center"/>
    </xf>
    <xf numFmtId="164" fontId="73" fillId="0" borderId="10" xfId="0" applyNumberFormat="1" applyFont="1" applyFill="1" applyBorder="1" applyAlignment="1">
      <alignment horizontal="center" vertical="center"/>
    </xf>
    <xf numFmtId="164" fontId="74" fillId="0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75" fillId="33" borderId="0" xfId="0" applyFont="1" applyFill="1" applyAlignment="1">
      <alignment/>
    </xf>
    <xf numFmtId="164" fontId="23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5" fillId="34" borderId="0" xfId="0" applyFont="1" applyFill="1" applyAlignment="1">
      <alignment/>
    </xf>
    <xf numFmtId="164" fontId="76" fillId="34" borderId="10" xfId="0" applyNumberFormat="1" applyFont="1" applyFill="1" applyBorder="1" applyAlignment="1">
      <alignment horizontal="center" vertical="center"/>
    </xf>
    <xf numFmtId="2" fontId="73" fillId="33" borderId="10" xfId="0" applyNumberFormat="1" applyFont="1" applyFill="1" applyBorder="1" applyAlignment="1">
      <alignment horizontal="center" vertical="center"/>
    </xf>
    <xf numFmtId="2" fontId="74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164" fontId="72" fillId="33" borderId="11" xfId="0" applyNumberFormat="1" applyFont="1" applyFill="1" applyBorder="1" applyAlignment="1">
      <alignment horizontal="center" vertical="center" wrapText="1"/>
    </xf>
    <xf numFmtId="164" fontId="83" fillId="0" borderId="12" xfId="0" applyNumberFormat="1" applyFont="1" applyBorder="1" applyAlignment="1">
      <alignment horizontal="center" vertical="center"/>
    </xf>
    <xf numFmtId="164" fontId="83" fillId="0" borderId="13" xfId="0" applyNumberFormat="1" applyFont="1" applyBorder="1" applyAlignment="1">
      <alignment horizontal="center" vertical="center"/>
    </xf>
    <xf numFmtId="164" fontId="83" fillId="33" borderId="12" xfId="0" applyNumberFormat="1" applyFont="1" applyFill="1" applyBorder="1" applyAlignment="1">
      <alignment horizontal="center" vertical="center"/>
    </xf>
    <xf numFmtId="164" fontId="83" fillId="33" borderId="13" xfId="0" applyNumberFormat="1" applyFont="1" applyFill="1" applyBorder="1" applyAlignment="1">
      <alignment horizontal="center" vertical="center"/>
    </xf>
    <xf numFmtId="164" fontId="64" fillId="33" borderId="11" xfId="0" applyNumberFormat="1" applyFont="1" applyFill="1" applyBorder="1" applyAlignment="1">
      <alignment horizontal="center" vertical="center" wrapText="1"/>
    </xf>
    <xf numFmtId="164" fontId="62" fillId="33" borderId="12" xfId="0" applyNumberFormat="1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9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82" fillId="33" borderId="21" xfId="0" applyFont="1" applyFill="1" applyBorder="1" applyAlignment="1">
      <alignment horizontal="center" vertical="center" wrapText="1"/>
    </xf>
    <xf numFmtId="0" fontId="82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tabSelected="1" zoomScale="50" zoomScaleNormal="50" zoomScalePageLayoutView="0" workbookViewId="0" topLeftCell="B1">
      <selection activeCell="A1" sqref="A1:Z2"/>
    </sheetView>
  </sheetViews>
  <sheetFormatPr defaultColWidth="9.140625" defaultRowHeight="15"/>
  <cols>
    <col min="1" max="1" width="34.28125" style="3" hidden="1" customWidth="1"/>
    <col min="2" max="2" width="54.28125" style="3" customWidth="1"/>
    <col min="3" max="3" width="12.421875" style="3" hidden="1" customWidth="1"/>
    <col min="4" max="4" width="24.00390625" style="3" hidden="1" customWidth="1"/>
    <col min="5" max="5" width="23.8515625" style="16" customWidth="1"/>
    <col min="6" max="6" width="21.140625" style="3" hidden="1" customWidth="1"/>
    <col min="7" max="7" width="28.28125" style="17" customWidth="1"/>
    <col min="8" max="8" width="13.00390625" style="3" hidden="1" customWidth="1"/>
    <col min="9" max="10" width="12.421875" style="3" hidden="1" customWidth="1"/>
    <col min="11" max="11" width="16.421875" style="3" hidden="1" customWidth="1"/>
    <col min="12" max="12" width="30.00390625" style="16" customWidth="1"/>
    <col min="13" max="13" width="10.7109375" style="3" hidden="1" customWidth="1"/>
    <col min="14" max="16" width="13.8515625" style="3" hidden="1" customWidth="1"/>
    <col min="17" max="17" width="20.7109375" style="3" customWidth="1"/>
    <col min="18" max="18" width="24.57421875" style="3" hidden="1" customWidth="1"/>
    <col min="19" max="19" width="23.7109375" style="3" hidden="1" customWidth="1"/>
    <col min="20" max="20" width="17.7109375" style="3" hidden="1" customWidth="1"/>
    <col min="21" max="21" width="13.00390625" style="3" hidden="1" customWidth="1"/>
    <col min="22" max="22" width="12.140625" style="3" hidden="1" customWidth="1"/>
    <col min="23" max="23" width="12.00390625" style="3" hidden="1" customWidth="1"/>
    <col min="24" max="24" width="6.28125" style="3" hidden="1" customWidth="1"/>
    <col min="25" max="25" width="31.421875" style="2" hidden="1" customWidth="1"/>
    <col min="26" max="26" width="31.8515625" style="2" hidden="1" customWidth="1"/>
    <col min="27" max="27" width="6.421875" style="3" hidden="1" customWidth="1"/>
    <col min="28" max="16384" width="9.140625" style="3" customWidth="1"/>
  </cols>
  <sheetData>
    <row r="1" spans="1:26" ht="18">
      <c r="A1" s="131" t="s">
        <v>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58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7" ht="225">
      <c r="A3" s="132" t="s">
        <v>0</v>
      </c>
      <c r="B3" s="135" t="s">
        <v>41</v>
      </c>
      <c r="C3" s="117" t="s">
        <v>18</v>
      </c>
      <c r="D3" s="138" t="s">
        <v>29</v>
      </c>
      <c r="E3" s="139"/>
      <c r="F3" s="142" t="s">
        <v>30</v>
      </c>
      <c r="G3" s="143"/>
      <c r="H3" s="143"/>
      <c r="I3" s="143"/>
      <c r="J3" s="143"/>
      <c r="K3" s="143"/>
      <c r="L3" s="144"/>
      <c r="M3" s="117" t="s">
        <v>11</v>
      </c>
      <c r="N3" s="117" t="s">
        <v>11</v>
      </c>
      <c r="O3" s="117" t="s">
        <v>11</v>
      </c>
      <c r="P3" s="117" t="s">
        <v>11</v>
      </c>
      <c r="Q3" s="135" t="s">
        <v>42</v>
      </c>
      <c r="R3" s="138" t="s">
        <v>46</v>
      </c>
      <c r="S3" s="145"/>
      <c r="T3" s="139"/>
      <c r="U3" s="117" t="s">
        <v>23</v>
      </c>
      <c r="V3" s="117" t="s">
        <v>20</v>
      </c>
      <c r="W3" s="117" t="s">
        <v>21</v>
      </c>
      <c r="X3" s="118" t="s">
        <v>22</v>
      </c>
      <c r="Y3" s="121" t="s">
        <v>49</v>
      </c>
      <c r="Z3" s="121" t="s">
        <v>50</v>
      </c>
      <c r="AA3" s="126" t="s">
        <v>45</v>
      </c>
    </row>
    <row r="4" spans="1:27" ht="81" customHeight="1">
      <c r="A4" s="133"/>
      <c r="B4" s="136"/>
      <c r="C4" s="117"/>
      <c r="D4" s="140"/>
      <c r="E4" s="141"/>
      <c r="F4" s="129" t="s">
        <v>24</v>
      </c>
      <c r="G4" s="129"/>
      <c r="H4" s="117"/>
      <c r="I4" s="117"/>
      <c r="J4" s="117"/>
      <c r="K4" s="129" t="s">
        <v>25</v>
      </c>
      <c r="L4" s="129"/>
      <c r="M4" s="117"/>
      <c r="N4" s="117"/>
      <c r="O4" s="117"/>
      <c r="P4" s="117"/>
      <c r="Q4" s="136"/>
      <c r="R4" s="140"/>
      <c r="S4" s="146"/>
      <c r="T4" s="141"/>
      <c r="U4" s="117"/>
      <c r="V4" s="117"/>
      <c r="W4" s="117"/>
      <c r="X4" s="118"/>
      <c r="Y4" s="122"/>
      <c r="Z4" s="124"/>
      <c r="AA4" s="127"/>
    </row>
    <row r="5" spans="1:27" ht="67.5">
      <c r="A5" s="134"/>
      <c r="B5" s="137"/>
      <c r="C5" s="117"/>
      <c r="D5" s="117" t="s">
        <v>48</v>
      </c>
      <c r="E5" s="44" t="s">
        <v>51</v>
      </c>
      <c r="F5" s="117" t="s">
        <v>47</v>
      </c>
      <c r="G5" s="45" t="s">
        <v>92</v>
      </c>
      <c r="H5" s="117"/>
      <c r="I5" s="117"/>
      <c r="J5" s="117"/>
      <c r="K5" s="117" t="s">
        <v>47</v>
      </c>
      <c r="L5" s="45" t="s">
        <v>92</v>
      </c>
      <c r="M5" s="117"/>
      <c r="N5" s="117"/>
      <c r="O5" s="117"/>
      <c r="P5" s="117"/>
      <c r="Q5" s="137"/>
      <c r="R5" s="117" t="s">
        <v>27</v>
      </c>
      <c r="S5" s="117" t="s">
        <v>26</v>
      </c>
      <c r="T5" s="117" t="s">
        <v>28</v>
      </c>
      <c r="U5" s="117"/>
      <c r="V5" s="117"/>
      <c r="W5" s="117"/>
      <c r="X5" s="118"/>
      <c r="Y5" s="123"/>
      <c r="Z5" s="125"/>
      <c r="AA5" s="128"/>
    </row>
    <row r="6" spans="1:27" s="5" customFormat="1" ht="51">
      <c r="A6" s="23" t="s">
        <v>1</v>
      </c>
      <c r="B6" s="41" t="s">
        <v>1</v>
      </c>
      <c r="C6" s="24">
        <f>SUM(C7:C9)</f>
        <v>0</v>
      </c>
      <c r="D6" s="47">
        <f>SUM(D7:D9)</f>
        <v>82.9</v>
      </c>
      <c r="E6" s="48">
        <f>SUM(E7:E9)</f>
        <v>80.9</v>
      </c>
      <c r="F6" s="46">
        <v>69.2</v>
      </c>
      <c r="G6" s="49">
        <f>G7+G8+G9</f>
        <v>73.6</v>
      </c>
      <c r="H6" s="46">
        <f>H7+H8+H9</f>
        <v>0</v>
      </c>
      <c r="I6" s="46">
        <f>I7+I8+I9</f>
        <v>0</v>
      </c>
      <c r="J6" s="46">
        <f>J7+J8+J9</f>
        <v>0</v>
      </c>
      <c r="K6" s="46">
        <v>5.2</v>
      </c>
      <c r="L6" s="49">
        <f>L7+L8+L9</f>
        <v>3.9</v>
      </c>
      <c r="M6" s="46">
        <v>24227.7</v>
      </c>
      <c r="N6" s="46"/>
      <c r="O6" s="46"/>
      <c r="P6" s="46"/>
      <c r="Q6" s="46">
        <f>E6-G6-L6</f>
        <v>3.4000000000000115</v>
      </c>
      <c r="R6" s="50">
        <v>25116</v>
      </c>
      <c r="S6" s="46">
        <v>25152.3</v>
      </c>
      <c r="T6" s="46">
        <f>S6/R6*100</f>
        <v>100.1445293836598</v>
      </c>
      <c r="U6" s="51"/>
      <c r="V6" s="51"/>
      <c r="W6" s="51"/>
      <c r="X6" s="52"/>
      <c r="Y6" s="49">
        <v>27986.4</v>
      </c>
      <c r="Z6" s="49" t="e">
        <f>Y6/#REF!*100</f>
        <v>#REF!</v>
      </c>
      <c r="AA6" s="4"/>
    </row>
    <row r="7" spans="1:27" ht="90" customHeight="1">
      <c r="A7" s="26"/>
      <c r="B7" s="27" t="s">
        <v>52</v>
      </c>
      <c r="C7" s="28">
        <v>0</v>
      </c>
      <c r="D7" s="54">
        <v>23.6</v>
      </c>
      <c r="E7" s="55">
        <v>23.6</v>
      </c>
      <c r="F7" s="56">
        <v>20.8</v>
      </c>
      <c r="G7" s="57">
        <v>23</v>
      </c>
      <c r="H7" s="56"/>
      <c r="I7" s="56"/>
      <c r="J7" s="56"/>
      <c r="K7" s="56">
        <v>1.3</v>
      </c>
      <c r="L7" s="57">
        <v>0.6</v>
      </c>
      <c r="M7" s="51">
        <v>24227.7</v>
      </c>
      <c r="N7" s="53"/>
      <c r="O7" s="53"/>
      <c r="P7" s="53"/>
      <c r="Q7" s="53">
        <f>E7-G7-L7</f>
        <v>1.4432899320127035E-15</v>
      </c>
      <c r="R7" s="58">
        <v>25116</v>
      </c>
      <c r="S7" s="53">
        <v>25116.2</v>
      </c>
      <c r="T7" s="53">
        <f aca="true" t="shared" si="0" ref="T7:T59">S7/R7*100</f>
        <v>100.00079630514414</v>
      </c>
      <c r="U7" s="51"/>
      <c r="V7" s="51"/>
      <c r="W7" s="51"/>
      <c r="X7" s="52"/>
      <c r="Y7" s="60">
        <v>27986.5</v>
      </c>
      <c r="Z7" s="60" t="e">
        <f>Y7/#REF!*100</f>
        <v>#REF!</v>
      </c>
      <c r="AA7" s="7"/>
    </row>
    <row r="8" spans="1:27" ht="66" customHeight="1">
      <c r="A8" s="26"/>
      <c r="B8" s="27" t="s">
        <v>54</v>
      </c>
      <c r="C8" s="28">
        <v>0</v>
      </c>
      <c r="D8" s="54">
        <v>10.8</v>
      </c>
      <c r="E8" s="55">
        <v>10.8</v>
      </c>
      <c r="F8" s="56">
        <v>9.7</v>
      </c>
      <c r="G8" s="57">
        <v>9.8</v>
      </c>
      <c r="H8" s="56"/>
      <c r="I8" s="56"/>
      <c r="J8" s="56"/>
      <c r="K8" s="56">
        <v>0.5</v>
      </c>
      <c r="L8" s="57">
        <v>1</v>
      </c>
      <c r="M8" s="51">
        <v>24227.7</v>
      </c>
      <c r="N8" s="53"/>
      <c r="O8" s="53"/>
      <c r="P8" s="53"/>
      <c r="Q8" s="53">
        <f aca="true" t="shared" si="1" ref="Q8:Q47">E8-G8-L8</f>
        <v>0</v>
      </c>
      <c r="R8" s="58">
        <v>25116</v>
      </c>
      <c r="S8" s="53">
        <v>25116</v>
      </c>
      <c r="T8" s="53">
        <f t="shared" si="0"/>
        <v>100</v>
      </c>
      <c r="U8" s="51"/>
      <c r="V8" s="51"/>
      <c r="W8" s="51"/>
      <c r="X8" s="52"/>
      <c r="Y8" s="60">
        <v>27986.4</v>
      </c>
      <c r="Z8" s="60" t="e">
        <f>Y8/#REF!*100</f>
        <v>#REF!</v>
      </c>
      <c r="AA8" s="7"/>
    </row>
    <row r="9" spans="1:27" ht="72" customHeight="1">
      <c r="A9" s="26"/>
      <c r="B9" s="27" t="s">
        <v>53</v>
      </c>
      <c r="C9" s="28">
        <v>0</v>
      </c>
      <c r="D9" s="54">
        <v>48.5</v>
      </c>
      <c r="E9" s="55">
        <v>46.5</v>
      </c>
      <c r="F9" s="56">
        <v>38.8</v>
      </c>
      <c r="G9" s="57">
        <v>40.8</v>
      </c>
      <c r="H9" s="56"/>
      <c r="I9" s="56"/>
      <c r="J9" s="56"/>
      <c r="K9" s="56">
        <v>3.3</v>
      </c>
      <c r="L9" s="57">
        <v>2.3</v>
      </c>
      <c r="M9" s="51">
        <v>24227.7</v>
      </c>
      <c r="N9" s="53"/>
      <c r="O9" s="53"/>
      <c r="P9" s="53"/>
      <c r="Q9" s="53">
        <f>E9-G9-L9</f>
        <v>3.400000000000003</v>
      </c>
      <c r="R9" s="58">
        <v>25116</v>
      </c>
      <c r="S9" s="53">
        <v>25116</v>
      </c>
      <c r="T9" s="53">
        <f t="shared" si="0"/>
        <v>100</v>
      </c>
      <c r="U9" s="51"/>
      <c r="V9" s="51"/>
      <c r="W9" s="51"/>
      <c r="X9" s="52"/>
      <c r="Y9" s="60">
        <v>27986.4</v>
      </c>
      <c r="Z9" s="60" t="e">
        <f>Y9/#REF!*100</f>
        <v>#REF!</v>
      </c>
      <c r="AA9" s="7"/>
    </row>
    <row r="10" spans="1:27" s="5" customFormat="1" ht="27">
      <c r="A10" s="23" t="s">
        <v>2</v>
      </c>
      <c r="B10" s="41" t="s">
        <v>2</v>
      </c>
      <c r="C10" s="24">
        <f>SUM(C11:C13)</f>
        <v>0</v>
      </c>
      <c r="D10" s="47">
        <f aca="true" t="shared" si="2" ref="D10:J10">SUM(D11:D13)</f>
        <v>74</v>
      </c>
      <c r="E10" s="48">
        <f>SUM(E11:E13)</f>
        <v>78</v>
      </c>
      <c r="F10" s="46">
        <f>SUM(F11:F13)</f>
        <v>53.699999999999996</v>
      </c>
      <c r="G10" s="49">
        <f>SUM(G11:G13)</f>
        <v>51.6</v>
      </c>
      <c r="H10" s="46">
        <f t="shared" si="2"/>
        <v>0</v>
      </c>
      <c r="I10" s="46">
        <f t="shared" si="2"/>
        <v>0</v>
      </c>
      <c r="J10" s="46">
        <f t="shared" si="2"/>
        <v>0</v>
      </c>
      <c r="K10" s="46">
        <f>SUM(K11:K13)</f>
        <v>9.6</v>
      </c>
      <c r="L10" s="49">
        <f>SUM(L11:L13)</f>
        <v>6.8</v>
      </c>
      <c r="M10" s="46">
        <v>24227.7</v>
      </c>
      <c r="N10" s="46"/>
      <c r="O10" s="46"/>
      <c r="P10" s="46"/>
      <c r="Q10" s="46">
        <f t="shared" si="1"/>
        <v>19.599999999999998</v>
      </c>
      <c r="R10" s="50">
        <v>25116</v>
      </c>
      <c r="S10" s="46">
        <v>25137.2</v>
      </c>
      <c r="T10" s="46">
        <f t="shared" si="0"/>
        <v>100.08440834527792</v>
      </c>
      <c r="U10" s="46"/>
      <c r="V10" s="46"/>
      <c r="W10" s="46"/>
      <c r="X10" s="61"/>
      <c r="Y10" s="49">
        <v>28030.8</v>
      </c>
      <c r="Z10" s="49" t="e">
        <f>Y10/#REF!*100</f>
        <v>#REF!</v>
      </c>
      <c r="AA10" s="8"/>
    </row>
    <row r="11" spans="1:27" s="10" customFormat="1" ht="27" hidden="1">
      <c r="A11" s="26"/>
      <c r="B11" s="30" t="s">
        <v>12</v>
      </c>
      <c r="C11" s="31">
        <v>0</v>
      </c>
      <c r="D11" s="63">
        <v>0</v>
      </c>
      <c r="E11" s="64">
        <v>0</v>
      </c>
      <c r="F11" s="65">
        <v>1.9</v>
      </c>
      <c r="G11" s="66">
        <v>0</v>
      </c>
      <c r="H11" s="65"/>
      <c r="I11" s="65"/>
      <c r="J11" s="65"/>
      <c r="K11" s="65">
        <v>0</v>
      </c>
      <c r="L11" s="66">
        <v>0</v>
      </c>
      <c r="M11" s="67">
        <v>24227.7</v>
      </c>
      <c r="N11" s="62"/>
      <c r="O11" s="62"/>
      <c r="P11" s="62"/>
      <c r="Q11" s="62">
        <f t="shared" si="1"/>
        <v>0</v>
      </c>
      <c r="R11" s="68">
        <v>25116</v>
      </c>
      <c r="S11" s="62">
        <v>24548.2</v>
      </c>
      <c r="T11" s="62">
        <f t="shared" si="0"/>
        <v>97.73928969581144</v>
      </c>
      <c r="U11" s="67"/>
      <c r="V11" s="67"/>
      <c r="W11" s="67"/>
      <c r="X11" s="69"/>
      <c r="Y11" s="70">
        <v>0</v>
      </c>
      <c r="Z11" s="60" t="e">
        <f>Y11/#REF!*100</f>
        <v>#REF!</v>
      </c>
      <c r="AA11" s="9"/>
    </row>
    <row r="12" spans="1:27" s="10" customFormat="1" ht="76.5">
      <c r="A12" s="26"/>
      <c r="B12" s="27" t="s">
        <v>56</v>
      </c>
      <c r="C12" s="31"/>
      <c r="D12" s="63"/>
      <c r="E12" s="55">
        <v>29.3</v>
      </c>
      <c r="F12" s="59"/>
      <c r="G12" s="57">
        <v>20.8</v>
      </c>
      <c r="H12" s="59"/>
      <c r="I12" s="59"/>
      <c r="J12" s="59"/>
      <c r="K12" s="59"/>
      <c r="L12" s="57">
        <v>0.5</v>
      </c>
      <c r="M12" s="51"/>
      <c r="N12" s="53"/>
      <c r="O12" s="53"/>
      <c r="P12" s="53"/>
      <c r="Q12" s="53">
        <f>E12-G12-L12</f>
        <v>8</v>
      </c>
      <c r="R12" s="58"/>
      <c r="S12" s="53"/>
      <c r="T12" s="53"/>
      <c r="U12" s="51"/>
      <c r="V12" s="51"/>
      <c r="W12" s="51"/>
      <c r="X12" s="52"/>
      <c r="Y12" s="60"/>
      <c r="Z12" s="60"/>
      <c r="AA12" s="9"/>
    </row>
    <row r="13" spans="1:27" ht="60" customHeight="1">
      <c r="A13" s="26"/>
      <c r="B13" s="27" t="s">
        <v>55</v>
      </c>
      <c r="C13" s="28">
        <v>0</v>
      </c>
      <c r="D13" s="71">
        <v>74</v>
      </c>
      <c r="E13" s="55">
        <v>48.7</v>
      </c>
      <c r="F13" s="59">
        <v>51.8</v>
      </c>
      <c r="G13" s="57">
        <v>30.8</v>
      </c>
      <c r="H13" s="59"/>
      <c r="I13" s="59"/>
      <c r="J13" s="59"/>
      <c r="K13" s="59">
        <v>9.6</v>
      </c>
      <c r="L13" s="57">
        <v>6.3</v>
      </c>
      <c r="M13" s="51">
        <v>24227.7</v>
      </c>
      <c r="N13" s="53"/>
      <c r="O13" s="53"/>
      <c r="P13" s="53"/>
      <c r="Q13" s="53">
        <f t="shared" si="1"/>
        <v>11.600000000000001</v>
      </c>
      <c r="R13" s="58">
        <v>25116</v>
      </c>
      <c r="S13" s="53">
        <v>25158.8</v>
      </c>
      <c r="T13" s="53">
        <f t="shared" si="0"/>
        <v>100.17040930084409</v>
      </c>
      <c r="U13" s="51"/>
      <c r="V13" s="51"/>
      <c r="W13" s="51"/>
      <c r="X13" s="52"/>
      <c r="Y13" s="60">
        <v>28030.8</v>
      </c>
      <c r="Z13" s="60" t="e">
        <f>Y13/#REF!*100</f>
        <v>#REF!</v>
      </c>
      <c r="AA13" s="7"/>
    </row>
    <row r="14" spans="1:27" s="5" customFormat="1" ht="76.5">
      <c r="A14" s="26" t="s">
        <v>3</v>
      </c>
      <c r="B14" s="41" t="s">
        <v>3</v>
      </c>
      <c r="C14" s="24">
        <f aca="true" t="shared" si="3" ref="C14:J14">SUM(C15:C17)</f>
        <v>270.3</v>
      </c>
      <c r="D14" s="47">
        <f t="shared" si="3"/>
        <v>135.5</v>
      </c>
      <c r="E14" s="48">
        <f t="shared" si="3"/>
        <v>135.5</v>
      </c>
      <c r="F14" s="46">
        <v>109.2</v>
      </c>
      <c r="G14" s="49">
        <f>SUM(G15:G17)</f>
        <v>111.2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>SUM(K15:K17)</f>
        <v>6.7</v>
      </c>
      <c r="L14" s="49">
        <f>SUM(L15:L17)</f>
        <v>8.5</v>
      </c>
      <c r="M14" s="46">
        <v>24227.7</v>
      </c>
      <c r="N14" s="46"/>
      <c r="O14" s="46"/>
      <c r="P14" s="46"/>
      <c r="Q14" s="46">
        <f t="shared" si="1"/>
        <v>15.799999999999997</v>
      </c>
      <c r="R14" s="50">
        <v>25116</v>
      </c>
      <c r="S14" s="46">
        <v>25217.8</v>
      </c>
      <c r="T14" s="46">
        <f t="shared" si="0"/>
        <v>100.40531931836279</v>
      </c>
      <c r="U14" s="46"/>
      <c r="V14" s="46"/>
      <c r="W14" s="46"/>
      <c r="X14" s="61"/>
      <c r="Y14" s="49">
        <v>27695</v>
      </c>
      <c r="Z14" s="49" t="e">
        <f>Y14/#REF!*100</f>
        <v>#REF!</v>
      </c>
      <c r="AA14" s="11"/>
    </row>
    <row r="15" spans="1:27" ht="229.5">
      <c r="A15" s="26"/>
      <c r="B15" s="27" t="s">
        <v>57</v>
      </c>
      <c r="C15" s="28">
        <v>0</v>
      </c>
      <c r="D15" s="54">
        <v>42.5</v>
      </c>
      <c r="E15" s="55">
        <v>42.5</v>
      </c>
      <c r="F15" s="56">
        <v>32.3</v>
      </c>
      <c r="G15" s="57">
        <v>34.3</v>
      </c>
      <c r="H15" s="56"/>
      <c r="I15" s="56"/>
      <c r="J15" s="56"/>
      <c r="K15" s="56">
        <v>2</v>
      </c>
      <c r="L15" s="57">
        <v>2.3</v>
      </c>
      <c r="M15" s="51">
        <v>24227.7</v>
      </c>
      <c r="N15" s="53"/>
      <c r="O15" s="53"/>
      <c r="P15" s="53"/>
      <c r="Q15" s="53">
        <f>E15-G15-L15</f>
        <v>5.900000000000003</v>
      </c>
      <c r="R15" s="58">
        <v>25116</v>
      </c>
      <c r="S15" s="53">
        <v>25143.1</v>
      </c>
      <c r="T15" s="53">
        <f t="shared" si="0"/>
        <v>100.10789934702977</v>
      </c>
      <c r="U15" s="51"/>
      <c r="V15" s="51"/>
      <c r="W15" s="51"/>
      <c r="X15" s="52"/>
      <c r="Y15" s="60">
        <v>27758.7</v>
      </c>
      <c r="Z15" s="60" t="e">
        <f>Y15/#REF!*100</f>
        <v>#REF!</v>
      </c>
      <c r="AA15" s="7"/>
    </row>
    <row r="16" spans="1:27" ht="178.5">
      <c r="A16" s="26"/>
      <c r="B16" s="27" t="s">
        <v>58</v>
      </c>
      <c r="C16" s="28">
        <v>0</v>
      </c>
      <c r="D16" s="54">
        <v>87</v>
      </c>
      <c r="E16" s="55">
        <v>87</v>
      </c>
      <c r="F16" s="56">
        <v>73.8</v>
      </c>
      <c r="G16" s="57">
        <v>74.9</v>
      </c>
      <c r="H16" s="56"/>
      <c r="I16" s="56"/>
      <c r="J16" s="56"/>
      <c r="K16" s="56">
        <v>4.7</v>
      </c>
      <c r="L16" s="57">
        <v>5.2</v>
      </c>
      <c r="M16" s="51">
        <v>24227.7</v>
      </c>
      <c r="N16" s="53"/>
      <c r="O16" s="53"/>
      <c r="P16" s="53"/>
      <c r="Q16" s="53">
        <f t="shared" si="1"/>
        <v>6.899999999999994</v>
      </c>
      <c r="R16" s="58">
        <v>25116</v>
      </c>
      <c r="S16" s="53">
        <v>25458.7</v>
      </c>
      <c r="T16" s="53">
        <f t="shared" si="0"/>
        <v>101.36446886446886</v>
      </c>
      <c r="U16" s="51"/>
      <c r="V16" s="51"/>
      <c r="W16" s="51"/>
      <c r="X16" s="52"/>
      <c r="Y16" s="60">
        <v>27730</v>
      </c>
      <c r="Z16" s="60" t="e">
        <f>Y16/#REF!*100</f>
        <v>#REF!</v>
      </c>
      <c r="AA16" s="7"/>
    </row>
    <row r="17" spans="1:27" ht="169.5" customHeight="1">
      <c r="A17" s="26"/>
      <c r="B17" s="27" t="s">
        <v>59</v>
      </c>
      <c r="C17" s="28">
        <v>270.3</v>
      </c>
      <c r="D17" s="54">
        <v>6</v>
      </c>
      <c r="E17" s="55">
        <v>6</v>
      </c>
      <c r="F17" s="56">
        <v>3</v>
      </c>
      <c r="G17" s="57">
        <v>2</v>
      </c>
      <c r="H17" s="56"/>
      <c r="I17" s="56"/>
      <c r="J17" s="56"/>
      <c r="K17" s="56">
        <v>0</v>
      </c>
      <c r="L17" s="57">
        <v>1</v>
      </c>
      <c r="M17" s="51">
        <v>24227.7</v>
      </c>
      <c r="N17" s="53"/>
      <c r="O17" s="53"/>
      <c r="P17" s="53"/>
      <c r="Q17" s="53">
        <f t="shared" si="1"/>
        <v>3</v>
      </c>
      <c r="R17" s="58">
        <v>25116</v>
      </c>
      <c r="S17" s="53">
        <v>25302.8</v>
      </c>
      <c r="T17" s="53">
        <f t="shared" si="0"/>
        <v>100.74374900461858</v>
      </c>
      <c r="U17" s="51"/>
      <c r="V17" s="51"/>
      <c r="W17" s="51"/>
      <c r="X17" s="52"/>
      <c r="Y17" s="60">
        <v>25777.8</v>
      </c>
      <c r="Z17" s="60" t="e">
        <f>Y17/#REF!*100</f>
        <v>#REF!</v>
      </c>
      <c r="AA17" s="7"/>
    </row>
    <row r="18" spans="1:27" s="5" customFormat="1" ht="51">
      <c r="A18" s="23" t="s">
        <v>4</v>
      </c>
      <c r="B18" s="41" t="s">
        <v>4</v>
      </c>
      <c r="C18" s="24">
        <v>0</v>
      </c>
      <c r="D18" s="72">
        <f>D19+D20</f>
        <v>83.5</v>
      </c>
      <c r="E18" s="73">
        <f>E19+E20</f>
        <v>83.5</v>
      </c>
      <c r="F18" s="72">
        <f>F19+F20</f>
        <v>71.2</v>
      </c>
      <c r="G18" s="73">
        <f>G19+G20</f>
        <v>72.1</v>
      </c>
      <c r="H18" s="72">
        <f aca="true" t="shared" si="4" ref="H18:Q18">H19+H20</f>
        <v>0</v>
      </c>
      <c r="I18" s="72">
        <f t="shared" si="4"/>
        <v>0</v>
      </c>
      <c r="J18" s="72">
        <f t="shared" si="4"/>
        <v>0</v>
      </c>
      <c r="K18" s="72">
        <f t="shared" si="4"/>
        <v>2</v>
      </c>
      <c r="L18" s="73">
        <f t="shared" si="4"/>
        <v>2.5</v>
      </c>
      <c r="M18" s="72">
        <f t="shared" si="4"/>
        <v>0</v>
      </c>
      <c r="N18" s="72">
        <f t="shared" si="4"/>
        <v>0</v>
      </c>
      <c r="O18" s="72">
        <f t="shared" si="4"/>
        <v>0</v>
      </c>
      <c r="P18" s="72">
        <f t="shared" si="4"/>
        <v>0</v>
      </c>
      <c r="Q18" s="72">
        <f t="shared" si="4"/>
        <v>8.900000000000002</v>
      </c>
      <c r="R18" s="50">
        <v>25116</v>
      </c>
      <c r="S18" s="46">
        <v>25125.5</v>
      </c>
      <c r="T18" s="46">
        <f t="shared" si="0"/>
        <v>100.03782449434624</v>
      </c>
      <c r="U18" s="51"/>
      <c r="V18" s="51"/>
      <c r="W18" s="51"/>
      <c r="X18" s="52"/>
      <c r="Y18" s="49">
        <v>28141.1</v>
      </c>
      <c r="Z18" s="49" t="e">
        <f>Y18/#REF!*100</f>
        <v>#REF!</v>
      </c>
      <c r="AA18" s="8"/>
    </row>
    <row r="19" spans="1:27" ht="105" customHeight="1">
      <c r="A19" s="32"/>
      <c r="B19" s="27" t="s">
        <v>60</v>
      </c>
      <c r="C19" s="28"/>
      <c r="D19" s="54">
        <v>83.5</v>
      </c>
      <c r="E19" s="55">
        <v>51</v>
      </c>
      <c r="F19" s="56">
        <v>71.2</v>
      </c>
      <c r="G19" s="57">
        <v>46.8</v>
      </c>
      <c r="H19" s="56"/>
      <c r="I19" s="56"/>
      <c r="J19" s="56"/>
      <c r="K19" s="56">
        <v>2</v>
      </c>
      <c r="L19" s="57">
        <v>1</v>
      </c>
      <c r="M19" s="53"/>
      <c r="N19" s="53"/>
      <c r="O19" s="53"/>
      <c r="P19" s="53"/>
      <c r="Q19" s="53">
        <f>E19-G19-L19</f>
        <v>3.200000000000003</v>
      </c>
      <c r="R19" s="58">
        <v>25116</v>
      </c>
      <c r="S19" s="53">
        <v>25125.5</v>
      </c>
      <c r="T19" s="53">
        <f t="shared" si="0"/>
        <v>100.03782449434624</v>
      </c>
      <c r="U19" s="53"/>
      <c r="V19" s="53"/>
      <c r="W19" s="53"/>
      <c r="X19" s="74"/>
      <c r="Y19" s="60">
        <v>27337.8</v>
      </c>
      <c r="Z19" s="60" t="e">
        <f>Y19/#REF!*100</f>
        <v>#REF!</v>
      </c>
      <c r="AA19" s="7"/>
    </row>
    <row r="20" spans="1:27" ht="124.5" customHeight="1">
      <c r="A20" s="32"/>
      <c r="B20" s="27" t="s">
        <v>61</v>
      </c>
      <c r="C20" s="28"/>
      <c r="D20" s="54">
        <v>0</v>
      </c>
      <c r="E20" s="55">
        <v>32.5</v>
      </c>
      <c r="F20" s="56">
        <v>0</v>
      </c>
      <c r="G20" s="57">
        <v>25.3</v>
      </c>
      <c r="H20" s="56"/>
      <c r="I20" s="56"/>
      <c r="J20" s="56"/>
      <c r="K20" s="56">
        <v>0</v>
      </c>
      <c r="L20" s="57">
        <v>1.5</v>
      </c>
      <c r="M20" s="53"/>
      <c r="N20" s="53"/>
      <c r="O20" s="53"/>
      <c r="P20" s="53"/>
      <c r="Q20" s="53">
        <f>E20-G20-L20</f>
        <v>5.699999999999999</v>
      </c>
      <c r="R20" s="58">
        <v>25116</v>
      </c>
      <c r="S20" s="53">
        <v>25125.5</v>
      </c>
      <c r="T20" s="53">
        <f t="shared" si="0"/>
        <v>100.03782449434624</v>
      </c>
      <c r="U20" s="53"/>
      <c r="V20" s="53"/>
      <c r="W20" s="53"/>
      <c r="X20" s="74"/>
      <c r="Y20" s="60">
        <v>31251.2</v>
      </c>
      <c r="Z20" s="60" t="e">
        <f>Y20/#REF!*100</f>
        <v>#REF!</v>
      </c>
      <c r="AA20" s="7"/>
    </row>
    <row r="21" spans="1:27" s="5" customFormat="1" ht="127.5">
      <c r="A21" s="33" t="s">
        <v>5</v>
      </c>
      <c r="B21" s="119" t="s">
        <v>5</v>
      </c>
      <c r="C21" s="33" t="s">
        <v>5</v>
      </c>
      <c r="D21" s="75">
        <v>97.3</v>
      </c>
      <c r="E21" s="76">
        <v>97.8</v>
      </c>
      <c r="F21" s="72">
        <v>78.8</v>
      </c>
      <c r="G21" s="73">
        <v>76.9</v>
      </c>
      <c r="H21" s="72"/>
      <c r="I21" s="72"/>
      <c r="J21" s="72"/>
      <c r="K21" s="72">
        <v>7.6</v>
      </c>
      <c r="L21" s="73">
        <v>3.3</v>
      </c>
      <c r="M21" s="46">
        <v>24227.7</v>
      </c>
      <c r="N21" s="46" t="e">
        <f>SUM(#REF!)</f>
        <v>#REF!</v>
      </c>
      <c r="O21" s="46" t="e">
        <f>SUM(#REF!)</f>
        <v>#REF!</v>
      </c>
      <c r="P21" s="46" t="e">
        <f>((N21*M21*12)+(O21*#REF!*12))/1000</f>
        <v>#REF!</v>
      </c>
      <c r="Q21" s="46">
        <f t="shared" si="1"/>
        <v>17.59999999999999</v>
      </c>
      <c r="R21" s="50">
        <v>25116</v>
      </c>
      <c r="S21" s="46">
        <v>25152.7</v>
      </c>
      <c r="T21" s="46">
        <f t="shared" si="0"/>
        <v>100.14612199394807</v>
      </c>
      <c r="U21" s="51"/>
      <c r="V21" s="51"/>
      <c r="W21" s="51"/>
      <c r="X21" s="52"/>
      <c r="Y21" s="49">
        <v>28004.7</v>
      </c>
      <c r="Z21" s="49" t="e">
        <f>Y21/#REF!*100</f>
        <v>#REF!</v>
      </c>
      <c r="AA21" s="8"/>
    </row>
    <row r="22" spans="1:27" s="5" customFormat="1" ht="51">
      <c r="A22" s="23" t="s">
        <v>6</v>
      </c>
      <c r="B22" s="41" t="s">
        <v>6</v>
      </c>
      <c r="C22" s="24">
        <v>0</v>
      </c>
      <c r="D22" s="72">
        <f aca="true" t="shared" si="5" ref="D22:L22">SUM(D23:D24)</f>
        <v>85.1</v>
      </c>
      <c r="E22" s="73">
        <f t="shared" si="5"/>
        <v>71.1</v>
      </c>
      <c r="F22" s="72">
        <f t="shared" si="5"/>
        <v>72.4</v>
      </c>
      <c r="G22" s="73">
        <f t="shared" si="5"/>
        <v>59.099999999999994</v>
      </c>
      <c r="H22" s="72">
        <f t="shared" si="5"/>
        <v>0</v>
      </c>
      <c r="I22" s="72">
        <f t="shared" si="5"/>
        <v>0</v>
      </c>
      <c r="J22" s="72">
        <f t="shared" si="5"/>
        <v>0</v>
      </c>
      <c r="K22" s="72">
        <f t="shared" si="5"/>
        <v>1.1</v>
      </c>
      <c r="L22" s="73">
        <f t="shared" si="5"/>
        <v>2.5</v>
      </c>
      <c r="M22" s="46">
        <v>24227.7</v>
      </c>
      <c r="N22" s="46"/>
      <c r="O22" s="46"/>
      <c r="P22" s="46"/>
      <c r="Q22" s="46">
        <f>SUM(Q23:Q24)</f>
        <v>9.500000000000004</v>
      </c>
      <c r="R22" s="50">
        <v>25116</v>
      </c>
      <c r="S22" s="46">
        <v>25148.3</v>
      </c>
      <c r="T22" s="46">
        <f t="shared" si="0"/>
        <v>100.1286032807772</v>
      </c>
      <c r="U22" s="51"/>
      <c r="V22" s="51"/>
      <c r="W22" s="51"/>
      <c r="X22" s="52"/>
      <c r="Y22" s="49">
        <v>27986.5</v>
      </c>
      <c r="Z22" s="49" t="e">
        <f>Y22/#REF!*100</f>
        <v>#REF!</v>
      </c>
      <c r="AA22" s="8"/>
    </row>
    <row r="23" spans="1:27" ht="166.5" customHeight="1">
      <c r="A23" s="32"/>
      <c r="B23" s="27" t="s">
        <v>62</v>
      </c>
      <c r="C23" s="25"/>
      <c r="D23" s="54">
        <v>85.1</v>
      </c>
      <c r="E23" s="55">
        <v>52.6</v>
      </c>
      <c r="F23" s="56">
        <v>72.4</v>
      </c>
      <c r="G23" s="57">
        <v>42.3</v>
      </c>
      <c r="H23" s="56"/>
      <c r="I23" s="56"/>
      <c r="J23" s="56"/>
      <c r="K23" s="56">
        <v>1.1</v>
      </c>
      <c r="L23" s="57">
        <v>2.2</v>
      </c>
      <c r="M23" s="53"/>
      <c r="N23" s="53"/>
      <c r="O23" s="53"/>
      <c r="P23" s="53"/>
      <c r="Q23" s="53">
        <f>E23-G23-L23</f>
        <v>8.100000000000005</v>
      </c>
      <c r="R23" s="58">
        <v>25116</v>
      </c>
      <c r="S23" s="53">
        <v>25148.3</v>
      </c>
      <c r="T23" s="53">
        <f t="shared" si="0"/>
        <v>100.1286032807772</v>
      </c>
      <c r="U23" s="51"/>
      <c r="V23" s="51"/>
      <c r="W23" s="51"/>
      <c r="X23" s="52"/>
      <c r="Y23" s="60">
        <v>27986.5</v>
      </c>
      <c r="Z23" s="60" t="e">
        <f>Y23/#REF!*100</f>
        <v>#REF!</v>
      </c>
      <c r="AA23" s="7"/>
    </row>
    <row r="24" spans="1:27" ht="136.5" customHeight="1">
      <c r="A24" s="32"/>
      <c r="B24" s="27" t="s">
        <v>63</v>
      </c>
      <c r="C24" s="25"/>
      <c r="D24" s="54">
        <v>0</v>
      </c>
      <c r="E24" s="55">
        <v>18.5</v>
      </c>
      <c r="F24" s="56">
        <v>0</v>
      </c>
      <c r="G24" s="57">
        <v>16.8</v>
      </c>
      <c r="H24" s="56"/>
      <c r="I24" s="56"/>
      <c r="J24" s="56"/>
      <c r="K24" s="56">
        <v>0</v>
      </c>
      <c r="L24" s="57">
        <v>0.3</v>
      </c>
      <c r="M24" s="53"/>
      <c r="N24" s="53"/>
      <c r="O24" s="53"/>
      <c r="P24" s="53"/>
      <c r="Q24" s="53">
        <f t="shared" si="1"/>
        <v>1.3999999999999992</v>
      </c>
      <c r="R24" s="58">
        <v>25116</v>
      </c>
      <c r="S24" s="53">
        <v>25148.3</v>
      </c>
      <c r="T24" s="53">
        <f t="shared" si="0"/>
        <v>100.1286032807772</v>
      </c>
      <c r="U24" s="51"/>
      <c r="V24" s="51"/>
      <c r="W24" s="51"/>
      <c r="X24" s="52"/>
      <c r="Y24" s="60">
        <v>27986.6</v>
      </c>
      <c r="Z24" s="60" t="e">
        <f>Y24/#REF!*100</f>
        <v>#REF!</v>
      </c>
      <c r="AA24" s="7"/>
    </row>
    <row r="25" spans="1:27" s="5" customFormat="1" ht="51">
      <c r="A25" s="23" t="s">
        <v>7</v>
      </c>
      <c r="B25" s="41" t="s">
        <v>7</v>
      </c>
      <c r="C25" s="24">
        <f>SUM(C26:C28)</f>
        <v>0</v>
      </c>
      <c r="D25" s="47">
        <f>SUM(D26:D28)</f>
        <v>97.8</v>
      </c>
      <c r="E25" s="48">
        <f>SUM(E26:E28)</f>
        <v>99.8</v>
      </c>
      <c r="F25" s="46">
        <v>91.9</v>
      </c>
      <c r="G25" s="49">
        <f>SUM(G26:G28)</f>
        <v>92.3</v>
      </c>
      <c r="H25" s="46">
        <f>SUM(H26:H28)</f>
        <v>0</v>
      </c>
      <c r="I25" s="46">
        <f>SUM(I26:I28)</f>
        <v>0</v>
      </c>
      <c r="J25" s="46">
        <f>SUM(J26:J28)</f>
        <v>0</v>
      </c>
      <c r="K25" s="46">
        <f>SUM(K26:K28)</f>
        <v>5.1</v>
      </c>
      <c r="L25" s="49">
        <f>L26+L27+L28</f>
        <v>4</v>
      </c>
      <c r="M25" s="46">
        <v>24227.7</v>
      </c>
      <c r="N25" s="46"/>
      <c r="O25" s="46"/>
      <c r="P25" s="46"/>
      <c r="Q25" s="46">
        <f t="shared" si="1"/>
        <v>3.5</v>
      </c>
      <c r="R25" s="50">
        <v>25116</v>
      </c>
      <c r="S25" s="46">
        <v>24915.1</v>
      </c>
      <c r="T25" s="46">
        <f t="shared" si="0"/>
        <v>99.20011148272017</v>
      </c>
      <c r="U25" s="51"/>
      <c r="V25" s="51"/>
      <c r="W25" s="51"/>
      <c r="X25" s="52"/>
      <c r="Y25" s="49">
        <v>28073.4</v>
      </c>
      <c r="Z25" s="49" t="e">
        <f>Y25/#REF!*100</f>
        <v>#REF!</v>
      </c>
      <c r="AA25" s="8"/>
    </row>
    <row r="26" spans="1:27" ht="153">
      <c r="A26" s="26"/>
      <c r="B26" s="27" t="s">
        <v>64</v>
      </c>
      <c r="C26" s="28">
        <v>0</v>
      </c>
      <c r="D26" s="54">
        <v>0</v>
      </c>
      <c r="E26" s="55">
        <v>32</v>
      </c>
      <c r="F26" s="56">
        <v>0</v>
      </c>
      <c r="G26" s="57">
        <v>30</v>
      </c>
      <c r="H26" s="56"/>
      <c r="I26" s="56"/>
      <c r="J26" s="56"/>
      <c r="K26" s="56">
        <v>0</v>
      </c>
      <c r="L26" s="57">
        <v>0</v>
      </c>
      <c r="M26" s="51">
        <v>24227.7</v>
      </c>
      <c r="N26" s="53"/>
      <c r="O26" s="53"/>
      <c r="P26" s="53"/>
      <c r="Q26" s="53">
        <f t="shared" si="1"/>
        <v>2</v>
      </c>
      <c r="R26" s="58" t="s">
        <v>32</v>
      </c>
      <c r="S26" s="53" t="s">
        <v>32</v>
      </c>
      <c r="T26" s="53" t="s">
        <v>32</v>
      </c>
      <c r="U26" s="51"/>
      <c r="V26" s="51"/>
      <c r="W26" s="51"/>
      <c r="X26" s="52"/>
      <c r="Y26" s="60">
        <v>28364.9</v>
      </c>
      <c r="Z26" s="60" t="e">
        <f>Y26/#REF!*100</f>
        <v>#REF!</v>
      </c>
      <c r="AA26" s="7"/>
    </row>
    <row r="27" spans="1:27" ht="40.5" customHeight="1">
      <c r="A27" s="26"/>
      <c r="B27" s="27" t="s">
        <v>66</v>
      </c>
      <c r="C27" s="28">
        <v>0</v>
      </c>
      <c r="D27" s="54">
        <v>9</v>
      </c>
      <c r="E27" s="55">
        <v>9</v>
      </c>
      <c r="F27" s="56">
        <v>8.2</v>
      </c>
      <c r="G27" s="57">
        <v>7</v>
      </c>
      <c r="H27" s="56"/>
      <c r="I27" s="56"/>
      <c r="J27" s="56"/>
      <c r="K27" s="56">
        <v>0.8</v>
      </c>
      <c r="L27" s="57">
        <v>1</v>
      </c>
      <c r="M27" s="51">
        <v>24227.7</v>
      </c>
      <c r="N27" s="53"/>
      <c r="O27" s="53"/>
      <c r="P27" s="53"/>
      <c r="Q27" s="53">
        <f t="shared" si="1"/>
        <v>1</v>
      </c>
      <c r="R27" s="58">
        <v>25116</v>
      </c>
      <c r="S27" s="53">
        <v>25112.8</v>
      </c>
      <c r="T27" s="53">
        <f t="shared" si="0"/>
        <v>99.9872591176939</v>
      </c>
      <c r="U27" s="51"/>
      <c r="V27" s="51"/>
      <c r="W27" s="51"/>
      <c r="X27" s="52"/>
      <c r="Y27" s="60">
        <v>27914.7</v>
      </c>
      <c r="Z27" s="60" t="e">
        <f>Y27/#REF!*100</f>
        <v>#REF!</v>
      </c>
      <c r="AA27" s="7"/>
    </row>
    <row r="28" spans="1:27" ht="76.5">
      <c r="A28" s="26"/>
      <c r="B28" s="27" t="s">
        <v>65</v>
      </c>
      <c r="C28" s="28">
        <v>0</v>
      </c>
      <c r="D28" s="54">
        <v>88.8</v>
      </c>
      <c r="E28" s="55">
        <v>58.8</v>
      </c>
      <c r="F28" s="56">
        <v>83.8</v>
      </c>
      <c r="G28" s="57">
        <v>55.3</v>
      </c>
      <c r="H28" s="56"/>
      <c r="I28" s="56"/>
      <c r="J28" s="56"/>
      <c r="K28" s="56">
        <v>4.3</v>
      </c>
      <c r="L28" s="57">
        <v>3</v>
      </c>
      <c r="M28" s="51">
        <v>24227.7</v>
      </c>
      <c r="N28" s="53"/>
      <c r="O28" s="53"/>
      <c r="P28" s="53"/>
      <c r="Q28" s="53">
        <f t="shared" si="1"/>
        <v>0.5</v>
      </c>
      <c r="R28" s="58">
        <v>25116</v>
      </c>
      <c r="S28" s="53">
        <v>24866.1</v>
      </c>
      <c r="T28" s="53">
        <f t="shared" si="0"/>
        <v>99.00501672240803</v>
      </c>
      <c r="U28" s="51"/>
      <c r="V28" s="51"/>
      <c r="W28" s="51"/>
      <c r="X28" s="52"/>
      <c r="Y28" s="60">
        <v>28121.6</v>
      </c>
      <c r="Z28" s="60" t="e">
        <f>Y28/#REF!*100</f>
        <v>#REF!</v>
      </c>
      <c r="AA28" s="7"/>
    </row>
    <row r="29" spans="1:27" s="5" customFormat="1" ht="51">
      <c r="A29" s="23" t="s">
        <v>8</v>
      </c>
      <c r="B29" s="41" t="s">
        <v>8</v>
      </c>
      <c r="C29" s="24">
        <f aca="true" t="shared" si="6" ref="C29:Q29">SUM(C30:C36)</f>
        <v>0</v>
      </c>
      <c r="D29" s="47">
        <f t="shared" si="6"/>
        <v>112.1</v>
      </c>
      <c r="E29" s="48">
        <f t="shared" si="6"/>
        <v>94.2</v>
      </c>
      <c r="F29" s="47">
        <f t="shared" si="6"/>
        <v>112.5</v>
      </c>
      <c r="G29" s="49">
        <f t="shared" si="6"/>
        <v>93.2</v>
      </c>
      <c r="H29" s="47">
        <f t="shared" si="6"/>
        <v>0</v>
      </c>
      <c r="I29" s="47">
        <f t="shared" si="6"/>
        <v>0</v>
      </c>
      <c r="J29" s="47">
        <f t="shared" si="6"/>
        <v>0</v>
      </c>
      <c r="K29" s="47">
        <f t="shared" si="6"/>
        <v>1.3</v>
      </c>
      <c r="L29" s="48">
        <f t="shared" si="6"/>
        <v>0</v>
      </c>
      <c r="M29" s="47">
        <f t="shared" si="6"/>
        <v>211254.6</v>
      </c>
      <c r="N29" s="47">
        <f t="shared" si="6"/>
        <v>0</v>
      </c>
      <c r="O29" s="47">
        <f t="shared" si="6"/>
        <v>0</v>
      </c>
      <c r="P29" s="47">
        <f t="shared" si="6"/>
        <v>0</v>
      </c>
      <c r="Q29" s="47">
        <f t="shared" si="6"/>
        <v>1</v>
      </c>
      <c r="R29" s="50">
        <v>36500.1</v>
      </c>
      <c r="S29" s="46">
        <v>36530.1</v>
      </c>
      <c r="T29" s="46">
        <f t="shared" si="0"/>
        <v>100.08219155563958</v>
      </c>
      <c r="U29" s="46"/>
      <c r="V29" s="46"/>
      <c r="W29" s="46"/>
      <c r="X29" s="61"/>
      <c r="Y29" s="49">
        <v>42375.3</v>
      </c>
      <c r="Z29" s="49" t="e">
        <f>Y29/#REF!*100</f>
        <v>#REF!</v>
      </c>
      <c r="AA29" s="8"/>
    </row>
    <row r="30" spans="1:27" ht="127.5">
      <c r="A30" s="26"/>
      <c r="B30" s="27" t="s">
        <v>67</v>
      </c>
      <c r="C30" s="28">
        <v>0</v>
      </c>
      <c r="D30" s="54">
        <v>28</v>
      </c>
      <c r="E30" s="55">
        <v>23</v>
      </c>
      <c r="F30" s="56">
        <v>28</v>
      </c>
      <c r="G30" s="57">
        <v>23</v>
      </c>
      <c r="H30" s="56"/>
      <c r="I30" s="56"/>
      <c r="J30" s="56"/>
      <c r="K30" s="56">
        <v>0</v>
      </c>
      <c r="L30" s="57">
        <v>0</v>
      </c>
      <c r="M30" s="51">
        <v>35209.1</v>
      </c>
      <c r="N30" s="53"/>
      <c r="O30" s="53"/>
      <c r="P30" s="53"/>
      <c r="Q30" s="53">
        <f t="shared" si="1"/>
        <v>0</v>
      </c>
      <c r="R30" s="58">
        <v>36500.1</v>
      </c>
      <c r="S30" s="53">
        <v>36500</v>
      </c>
      <c r="T30" s="53">
        <f t="shared" si="0"/>
        <v>99.99972602814788</v>
      </c>
      <c r="U30" s="51"/>
      <c r="V30" s="51"/>
      <c r="W30" s="51"/>
      <c r="X30" s="52"/>
      <c r="Y30" s="60">
        <v>42375.4</v>
      </c>
      <c r="Z30" s="60" t="e">
        <f>Y30/#REF!*100</f>
        <v>#REF!</v>
      </c>
      <c r="AA30" s="7"/>
    </row>
    <row r="31" spans="1:27" ht="76.5">
      <c r="A31" s="26"/>
      <c r="B31" s="27" t="s">
        <v>68</v>
      </c>
      <c r="C31" s="28">
        <v>0</v>
      </c>
      <c r="D31" s="54">
        <v>1.8</v>
      </c>
      <c r="E31" s="55">
        <v>1.7</v>
      </c>
      <c r="F31" s="56">
        <v>1.8</v>
      </c>
      <c r="G31" s="57">
        <v>1.7</v>
      </c>
      <c r="H31" s="56"/>
      <c r="I31" s="56"/>
      <c r="J31" s="56"/>
      <c r="K31" s="56">
        <v>0</v>
      </c>
      <c r="L31" s="57">
        <v>0</v>
      </c>
      <c r="M31" s="51">
        <v>35209.1</v>
      </c>
      <c r="N31" s="53"/>
      <c r="O31" s="53"/>
      <c r="P31" s="53"/>
      <c r="Q31" s="53">
        <f t="shared" si="1"/>
        <v>0</v>
      </c>
      <c r="R31" s="58">
        <v>36500.1</v>
      </c>
      <c r="S31" s="53">
        <v>36500</v>
      </c>
      <c r="T31" s="53">
        <f t="shared" si="0"/>
        <v>99.99972602814788</v>
      </c>
      <c r="U31" s="51"/>
      <c r="V31" s="51"/>
      <c r="W31" s="51"/>
      <c r="X31" s="52"/>
      <c r="Y31" s="60">
        <v>42377.5</v>
      </c>
      <c r="Z31" s="60" t="e">
        <f>Y31/#REF!*100</f>
        <v>#REF!</v>
      </c>
      <c r="AA31" s="7"/>
    </row>
    <row r="32" spans="1:27" s="13" customFormat="1" ht="27" hidden="1">
      <c r="A32" s="34"/>
      <c r="B32" s="35" t="s">
        <v>19</v>
      </c>
      <c r="C32" s="36">
        <v>0</v>
      </c>
      <c r="D32" s="78">
        <v>0</v>
      </c>
      <c r="E32" s="78">
        <v>0</v>
      </c>
      <c r="F32" s="79">
        <v>0</v>
      </c>
      <c r="G32" s="79">
        <v>0</v>
      </c>
      <c r="H32" s="79"/>
      <c r="I32" s="79"/>
      <c r="J32" s="79"/>
      <c r="K32" s="79">
        <v>0</v>
      </c>
      <c r="L32" s="79">
        <v>0</v>
      </c>
      <c r="M32" s="80"/>
      <c r="N32" s="77"/>
      <c r="O32" s="77"/>
      <c r="P32" s="77"/>
      <c r="Q32" s="77">
        <f t="shared" si="1"/>
        <v>0</v>
      </c>
      <c r="R32" s="81">
        <v>0</v>
      </c>
      <c r="S32" s="77">
        <v>0</v>
      </c>
      <c r="T32" s="77">
        <v>0</v>
      </c>
      <c r="U32" s="80"/>
      <c r="V32" s="80"/>
      <c r="W32" s="80"/>
      <c r="X32" s="82"/>
      <c r="Y32" s="70">
        <v>0</v>
      </c>
      <c r="Z32" s="60" t="e">
        <f>Y32/#REF!*100</f>
        <v>#REF!</v>
      </c>
      <c r="AA32" s="12"/>
    </row>
    <row r="33" spans="1:27" s="13" customFormat="1" ht="27" customHeight="1" hidden="1">
      <c r="A33" s="34"/>
      <c r="B33" s="35" t="s">
        <v>13</v>
      </c>
      <c r="C33" s="36">
        <v>0</v>
      </c>
      <c r="D33" s="78">
        <v>16.5</v>
      </c>
      <c r="E33" s="78">
        <v>0</v>
      </c>
      <c r="F33" s="79">
        <v>16.5</v>
      </c>
      <c r="G33" s="79">
        <v>0</v>
      </c>
      <c r="H33" s="79"/>
      <c r="I33" s="79"/>
      <c r="J33" s="79"/>
      <c r="K33" s="79">
        <v>0</v>
      </c>
      <c r="L33" s="79">
        <v>0</v>
      </c>
      <c r="M33" s="80">
        <v>35209.1</v>
      </c>
      <c r="N33" s="77"/>
      <c r="O33" s="77"/>
      <c r="P33" s="77"/>
      <c r="Q33" s="77">
        <f t="shared" si="1"/>
        <v>0</v>
      </c>
      <c r="R33" s="81">
        <v>36500.1</v>
      </c>
      <c r="S33" s="77">
        <v>36503</v>
      </c>
      <c r="T33" s="77">
        <f t="shared" si="0"/>
        <v>100.00794518371183</v>
      </c>
      <c r="U33" s="80"/>
      <c r="V33" s="80"/>
      <c r="W33" s="80"/>
      <c r="X33" s="82"/>
      <c r="Y33" s="70">
        <v>0</v>
      </c>
      <c r="Z33" s="60" t="e">
        <f>Y33/#REF!*100</f>
        <v>#REF!</v>
      </c>
      <c r="AA33" s="12"/>
    </row>
    <row r="34" spans="1:27" s="13" customFormat="1" ht="27" customHeight="1" hidden="1">
      <c r="A34" s="34"/>
      <c r="B34" s="35" t="s">
        <v>14</v>
      </c>
      <c r="C34" s="36">
        <v>0</v>
      </c>
      <c r="D34" s="78">
        <v>0</v>
      </c>
      <c r="E34" s="78">
        <v>0</v>
      </c>
      <c r="F34" s="79">
        <v>3.7</v>
      </c>
      <c r="G34" s="79">
        <v>0</v>
      </c>
      <c r="H34" s="79"/>
      <c r="I34" s="79"/>
      <c r="J34" s="79"/>
      <c r="K34" s="79">
        <v>0</v>
      </c>
      <c r="L34" s="79">
        <v>0</v>
      </c>
      <c r="M34" s="80">
        <v>35209.1</v>
      </c>
      <c r="N34" s="77"/>
      <c r="O34" s="77"/>
      <c r="P34" s="77"/>
      <c r="Q34" s="77">
        <f t="shared" si="1"/>
        <v>0</v>
      </c>
      <c r="R34" s="81">
        <v>36500.1</v>
      </c>
      <c r="S34" s="77">
        <v>36036</v>
      </c>
      <c r="T34" s="77">
        <f t="shared" si="0"/>
        <v>98.7284966342558</v>
      </c>
      <c r="U34" s="80"/>
      <c r="V34" s="80"/>
      <c r="W34" s="80"/>
      <c r="X34" s="82"/>
      <c r="Y34" s="70">
        <v>0</v>
      </c>
      <c r="Z34" s="60" t="e">
        <f>Y34/#REF!*100</f>
        <v>#REF!</v>
      </c>
      <c r="AA34" s="12"/>
    </row>
    <row r="35" spans="1:28" ht="63.75" customHeight="1">
      <c r="A35" s="26"/>
      <c r="B35" s="27" t="s">
        <v>69</v>
      </c>
      <c r="C35" s="28">
        <v>0</v>
      </c>
      <c r="D35" s="54">
        <v>58.3</v>
      </c>
      <c r="E35" s="55">
        <v>62</v>
      </c>
      <c r="F35" s="56">
        <v>55.7</v>
      </c>
      <c r="G35" s="57">
        <v>62</v>
      </c>
      <c r="H35" s="56"/>
      <c r="I35" s="56"/>
      <c r="J35" s="56"/>
      <c r="K35" s="56">
        <v>1.3</v>
      </c>
      <c r="L35" s="57">
        <v>0</v>
      </c>
      <c r="M35" s="51">
        <v>35209.1</v>
      </c>
      <c r="N35" s="53"/>
      <c r="O35" s="53"/>
      <c r="P35" s="53"/>
      <c r="Q35" s="53">
        <f t="shared" si="1"/>
        <v>0</v>
      </c>
      <c r="R35" s="58">
        <v>36500.1</v>
      </c>
      <c r="S35" s="53">
        <v>36565.7</v>
      </c>
      <c r="T35" s="53">
        <f t="shared" si="0"/>
        <v>100.17972553499852</v>
      </c>
      <c r="U35" s="51"/>
      <c r="V35" s="51"/>
      <c r="W35" s="51"/>
      <c r="X35" s="52"/>
      <c r="Y35" s="83">
        <v>42375.1</v>
      </c>
      <c r="Z35" s="60" t="e">
        <f>Y35/#REF!*100</f>
        <v>#REF!</v>
      </c>
      <c r="AA35" s="8"/>
      <c r="AB35" s="5"/>
    </row>
    <row r="36" spans="1:27" ht="58.5" customHeight="1">
      <c r="A36" s="26"/>
      <c r="B36" s="27" t="s">
        <v>70</v>
      </c>
      <c r="C36" s="28">
        <v>0</v>
      </c>
      <c r="D36" s="54">
        <v>7.5</v>
      </c>
      <c r="E36" s="55">
        <v>7.5</v>
      </c>
      <c r="F36" s="56">
        <v>6.8</v>
      </c>
      <c r="G36" s="57">
        <v>6.5</v>
      </c>
      <c r="H36" s="56"/>
      <c r="I36" s="56"/>
      <c r="J36" s="56"/>
      <c r="K36" s="56">
        <v>0</v>
      </c>
      <c r="L36" s="57">
        <v>0</v>
      </c>
      <c r="M36" s="51">
        <v>35209.1</v>
      </c>
      <c r="N36" s="53"/>
      <c r="O36" s="53"/>
      <c r="P36" s="53"/>
      <c r="Q36" s="53">
        <f t="shared" si="1"/>
        <v>1</v>
      </c>
      <c r="R36" s="58">
        <v>36500.1</v>
      </c>
      <c r="S36" s="53">
        <v>36167.9</v>
      </c>
      <c r="T36" s="53">
        <f t="shared" si="0"/>
        <v>99.0898655072178</v>
      </c>
      <c r="U36" s="51"/>
      <c r="V36" s="51"/>
      <c r="W36" s="51"/>
      <c r="X36" s="52"/>
      <c r="Y36" s="60">
        <v>42375.7</v>
      </c>
      <c r="Z36" s="60" t="e">
        <f>Y36/#REF!*100</f>
        <v>#REF!</v>
      </c>
      <c r="AA36" s="7"/>
    </row>
    <row r="37" spans="1:27" s="5" customFormat="1" ht="51">
      <c r="A37" s="23" t="s">
        <v>9</v>
      </c>
      <c r="B37" s="41" t="s">
        <v>9</v>
      </c>
      <c r="C37" s="24">
        <f>SUM(C38:C39)</f>
        <v>0</v>
      </c>
      <c r="D37" s="47">
        <f>SUM(D38:D40)</f>
        <v>65.2</v>
      </c>
      <c r="E37" s="48">
        <f aca="true" t="shared" si="7" ref="E37:Q37">SUM(E38:E40)</f>
        <v>68.7</v>
      </c>
      <c r="F37" s="47">
        <f t="shared" si="7"/>
        <v>67.9</v>
      </c>
      <c r="G37" s="49">
        <f t="shared" si="7"/>
        <v>68.7</v>
      </c>
      <c r="H37" s="47">
        <f t="shared" si="7"/>
        <v>0</v>
      </c>
      <c r="I37" s="47">
        <f t="shared" si="7"/>
        <v>0</v>
      </c>
      <c r="J37" s="47">
        <f t="shared" si="7"/>
        <v>0</v>
      </c>
      <c r="K37" s="47">
        <f t="shared" si="7"/>
        <v>0</v>
      </c>
      <c r="L37" s="48">
        <f t="shared" si="7"/>
        <v>0</v>
      </c>
      <c r="M37" s="47">
        <f t="shared" si="7"/>
        <v>64782.6</v>
      </c>
      <c r="N37" s="47">
        <f t="shared" si="7"/>
        <v>0</v>
      </c>
      <c r="O37" s="47">
        <f t="shared" si="7"/>
        <v>0</v>
      </c>
      <c r="P37" s="47">
        <f t="shared" si="7"/>
        <v>0</v>
      </c>
      <c r="Q37" s="47">
        <f t="shared" si="7"/>
        <v>0</v>
      </c>
      <c r="R37" s="50">
        <v>33579</v>
      </c>
      <c r="S37" s="46">
        <v>33563.3</v>
      </c>
      <c r="T37" s="46">
        <f t="shared" si="0"/>
        <v>99.95324458739093</v>
      </c>
      <c r="U37" s="51"/>
      <c r="V37" s="51"/>
      <c r="W37" s="51"/>
      <c r="X37" s="52"/>
      <c r="Y37" s="49">
        <v>37386.5</v>
      </c>
      <c r="Z37" s="49" t="e">
        <f>Y37/#REF!*100</f>
        <v>#REF!</v>
      </c>
      <c r="AA37" s="8"/>
    </row>
    <row r="38" spans="1:27" ht="76.5">
      <c r="A38" s="26"/>
      <c r="B38" s="27" t="s">
        <v>71</v>
      </c>
      <c r="C38" s="28">
        <v>0</v>
      </c>
      <c r="D38" s="54">
        <v>20</v>
      </c>
      <c r="E38" s="55">
        <v>20</v>
      </c>
      <c r="F38" s="56">
        <v>20</v>
      </c>
      <c r="G38" s="57">
        <v>20</v>
      </c>
      <c r="H38" s="56"/>
      <c r="I38" s="56"/>
      <c r="J38" s="56"/>
      <c r="K38" s="56">
        <v>0</v>
      </c>
      <c r="L38" s="57">
        <v>0</v>
      </c>
      <c r="M38" s="51">
        <v>32391.3</v>
      </c>
      <c r="N38" s="53"/>
      <c r="O38" s="53"/>
      <c r="P38" s="53"/>
      <c r="Q38" s="53">
        <f t="shared" si="1"/>
        <v>0</v>
      </c>
      <c r="R38" s="58">
        <v>33579</v>
      </c>
      <c r="S38" s="53">
        <v>33705.8</v>
      </c>
      <c r="T38" s="53">
        <f t="shared" si="0"/>
        <v>100.37761696298281</v>
      </c>
      <c r="U38" s="51"/>
      <c r="V38" s="51"/>
      <c r="W38" s="51"/>
      <c r="X38" s="52"/>
      <c r="Y38" s="60">
        <v>37421.3</v>
      </c>
      <c r="Z38" s="60" t="e">
        <f>Y38/#REF!*100</f>
        <v>#REF!</v>
      </c>
      <c r="AA38" s="7"/>
    </row>
    <row r="39" spans="1:27" ht="61.5" customHeight="1">
      <c r="A39" s="26"/>
      <c r="B39" s="27" t="s">
        <v>72</v>
      </c>
      <c r="C39" s="28">
        <v>0</v>
      </c>
      <c r="D39" s="54">
        <v>45.2</v>
      </c>
      <c r="E39" s="55">
        <f>44.2+1</f>
        <v>45.2</v>
      </c>
      <c r="F39" s="56">
        <v>47.9</v>
      </c>
      <c r="G39" s="57">
        <v>45.2</v>
      </c>
      <c r="H39" s="56"/>
      <c r="I39" s="56"/>
      <c r="J39" s="56"/>
      <c r="K39" s="56">
        <v>0</v>
      </c>
      <c r="L39" s="57">
        <v>0</v>
      </c>
      <c r="M39" s="51">
        <v>32391.3</v>
      </c>
      <c r="N39" s="53"/>
      <c r="O39" s="53"/>
      <c r="P39" s="53"/>
      <c r="Q39" s="53">
        <f t="shared" si="1"/>
        <v>0</v>
      </c>
      <c r="R39" s="58">
        <v>33579</v>
      </c>
      <c r="S39" s="53">
        <v>33503.8</v>
      </c>
      <c r="T39" s="53">
        <f t="shared" si="0"/>
        <v>99.77605050775783</v>
      </c>
      <c r="U39" s="51"/>
      <c r="V39" s="51"/>
      <c r="W39" s="51"/>
      <c r="X39" s="52"/>
      <c r="Y39" s="60">
        <v>37383.5</v>
      </c>
      <c r="Z39" s="60" t="e">
        <f>Y39/#REF!*100</f>
        <v>#REF!</v>
      </c>
      <c r="AA39" s="7"/>
    </row>
    <row r="40" spans="1:27" ht="45" customHeight="1">
      <c r="A40" s="26"/>
      <c r="B40" s="29" t="s">
        <v>73</v>
      </c>
      <c r="C40" s="28"/>
      <c r="D40" s="54">
        <v>0</v>
      </c>
      <c r="E40" s="55">
        <v>3.5</v>
      </c>
      <c r="F40" s="56">
        <v>0</v>
      </c>
      <c r="G40" s="57">
        <v>3.5</v>
      </c>
      <c r="H40" s="56"/>
      <c r="I40" s="56"/>
      <c r="J40" s="56"/>
      <c r="K40" s="56">
        <v>0</v>
      </c>
      <c r="L40" s="57">
        <v>0</v>
      </c>
      <c r="M40" s="51"/>
      <c r="N40" s="53"/>
      <c r="O40" s="53"/>
      <c r="P40" s="53"/>
      <c r="Q40" s="53">
        <f t="shared" si="1"/>
        <v>0</v>
      </c>
      <c r="R40" s="58" t="s">
        <v>32</v>
      </c>
      <c r="S40" s="53" t="s">
        <v>32</v>
      </c>
      <c r="T40" s="53" t="s">
        <v>32</v>
      </c>
      <c r="U40" s="51"/>
      <c r="V40" s="51"/>
      <c r="W40" s="51"/>
      <c r="X40" s="52"/>
      <c r="Y40" s="60">
        <v>37192.5</v>
      </c>
      <c r="Z40" s="60" t="e">
        <f>Y40/#REF!*100</f>
        <v>#REF!</v>
      </c>
      <c r="AA40" s="7"/>
    </row>
    <row r="41" spans="1:27" s="5" customFormat="1" ht="51">
      <c r="A41" s="23" t="s">
        <v>10</v>
      </c>
      <c r="B41" s="41" t="s">
        <v>10</v>
      </c>
      <c r="C41" s="37">
        <v>14.9</v>
      </c>
      <c r="D41" s="85">
        <f aca="true" t="shared" si="8" ref="D41:K41">SUM(D42:D44)</f>
        <v>146.2</v>
      </c>
      <c r="E41" s="86">
        <f t="shared" si="8"/>
        <v>103.89999999999999</v>
      </c>
      <c r="F41" s="85">
        <f t="shared" si="8"/>
        <v>114.3</v>
      </c>
      <c r="G41" s="86">
        <f t="shared" si="8"/>
        <v>75.3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11.5</v>
      </c>
      <c r="L41" s="86">
        <f>L42+L43+L44</f>
        <v>8.500000000000002</v>
      </c>
      <c r="M41" s="46">
        <v>25017.7</v>
      </c>
      <c r="N41" s="46"/>
      <c r="O41" s="46"/>
      <c r="P41" s="46"/>
      <c r="Q41" s="46">
        <f t="shared" si="1"/>
        <v>20.099999999999994</v>
      </c>
      <c r="R41" s="50">
        <v>25935</v>
      </c>
      <c r="S41" s="46">
        <v>26429.9</v>
      </c>
      <c r="T41" s="46">
        <f t="shared" si="0"/>
        <v>101.90823211875843</v>
      </c>
      <c r="U41" s="46"/>
      <c r="V41" s="46"/>
      <c r="W41" s="46"/>
      <c r="X41" s="61"/>
      <c r="Y41" s="49">
        <v>28982.2</v>
      </c>
      <c r="Z41" s="49" t="e">
        <f>Y41/#REF!*100</f>
        <v>#REF!</v>
      </c>
      <c r="AA41" s="8"/>
    </row>
    <row r="42" spans="1:27" ht="61.5" customHeight="1">
      <c r="A42" s="32"/>
      <c r="B42" s="27" t="s">
        <v>76</v>
      </c>
      <c r="C42" s="38"/>
      <c r="D42" s="88">
        <v>0</v>
      </c>
      <c r="E42" s="89">
        <v>27.8</v>
      </c>
      <c r="F42" s="90">
        <v>0</v>
      </c>
      <c r="G42" s="91">
        <v>25.8</v>
      </c>
      <c r="H42" s="90"/>
      <c r="I42" s="90"/>
      <c r="J42" s="90"/>
      <c r="K42" s="90">
        <v>0</v>
      </c>
      <c r="L42" s="91">
        <v>0.3</v>
      </c>
      <c r="M42" s="53"/>
      <c r="N42" s="53"/>
      <c r="O42" s="53"/>
      <c r="P42" s="53"/>
      <c r="Q42" s="53">
        <f t="shared" si="1"/>
        <v>1.7</v>
      </c>
      <c r="R42" s="58" t="s">
        <v>32</v>
      </c>
      <c r="S42" s="53" t="s">
        <v>32</v>
      </c>
      <c r="T42" s="53" t="s">
        <v>32</v>
      </c>
      <c r="U42" s="53"/>
      <c r="V42" s="53"/>
      <c r="W42" s="53"/>
      <c r="X42" s="74"/>
      <c r="Y42" s="60">
        <v>26833.6</v>
      </c>
      <c r="Z42" s="60" t="e">
        <f>Y42/#REF!*100</f>
        <v>#REF!</v>
      </c>
      <c r="AA42" s="7"/>
    </row>
    <row r="43" spans="1:27" ht="93" customHeight="1">
      <c r="A43" s="32"/>
      <c r="B43" s="27" t="s">
        <v>74</v>
      </c>
      <c r="C43" s="38"/>
      <c r="D43" s="88">
        <v>146.2</v>
      </c>
      <c r="E43" s="89">
        <v>70.8</v>
      </c>
      <c r="F43" s="90">
        <v>114.3</v>
      </c>
      <c r="G43" s="91">
        <v>46.5</v>
      </c>
      <c r="H43" s="90"/>
      <c r="I43" s="90"/>
      <c r="J43" s="90"/>
      <c r="K43" s="90">
        <v>11.5</v>
      </c>
      <c r="L43" s="91">
        <v>7.9</v>
      </c>
      <c r="M43" s="53"/>
      <c r="N43" s="53"/>
      <c r="O43" s="53"/>
      <c r="P43" s="53"/>
      <c r="Q43" s="53">
        <f t="shared" si="1"/>
        <v>16.4</v>
      </c>
      <c r="R43" s="58">
        <v>25935</v>
      </c>
      <c r="S43" s="53">
        <v>26429.9</v>
      </c>
      <c r="T43" s="53">
        <f t="shared" si="0"/>
        <v>101.90823211875843</v>
      </c>
      <c r="U43" s="53"/>
      <c r="V43" s="53"/>
      <c r="W43" s="53"/>
      <c r="X43" s="74"/>
      <c r="Y43" s="60">
        <v>29890.9</v>
      </c>
      <c r="Z43" s="60" t="e">
        <f>Y43/#REF!*100</f>
        <v>#REF!</v>
      </c>
      <c r="AA43" s="7"/>
    </row>
    <row r="44" spans="1:27" ht="27">
      <c r="A44" s="32"/>
      <c r="B44" s="27" t="s">
        <v>75</v>
      </c>
      <c r="C44" s="38"/>
      <c r="D44" s="88">
        <v>0</v>
      </c>
      <c r="E44" s="89">
        <v>5.3</v>
      </c>
      <c r="F44" s="90">
        <v>0</v>
      </c>
      <c r="G44" s="91">
        <v>3</v>
      </c>
      <c r="H44" s="90"/>
      <c r="I44" s="90"/>
      <c r="J44" s="90"/>
      <c r="K44" s="90">
        <v>0</v>
      </c>
      <c r="L44" s="91">
        <v>0.3</v>
      </c>
      <c r="M44" s="53"/>
      <c r="N44" s="53"/>
      <c r="O44" s="53"/>
      <c r="P44" s="53"/>
      <c r="Q44" s="53">
        <f t="shared" si="1"/>
        <v>1.9999999999999998</v>
      </c>
      <c r="R44" s="58" t="s">
        <v>32</v>
      </c>
      <c r="S44" s="53" t="s">
        <v>32</v>
      </c>
      <c r="T44" s="53" t="s">
        <v>32</v>
      </c>
      <c r="U44" s="53"/>
      <c r="V44" s="53"/>
      <c r="W44" s="53"/>
      <c r="X44" s="74"/>
      <c r="Y44" s="60">
        <v>33162.3</v>
      </c>
      <c r="Z44" s="60" t="e">
        <f>Y44/#REF!*100</f>
        <v>#REF!</v>
      </c>
      <c r="AA44" s="7"/>
    </row>
    <row r="45" spans="1:27" s="5" customFormat="1" ht="42" customHeight="1">
      <c r="A45" s="23" t="s">
        <v>38</v>
      </c>
      <c r="B45" s="41" t="s">
        <v>38</v>
      </c>
      <c r="C45" s="37">
        <f>SUM(C46:C47)</f>
        <v>0</v>
      </c>
      <c r="D45" s="92">
        <f aca="true" t="shared" si="9" ref="D45:L45">SUM(D46:D47)</f>
        <v>56</v>
      </c>
      <c r="E45" s="93">
        <f t="shared" si="9"/>
        <v>56</v>
      </c>
      <c r="F45" s="84">
        <f t="shared" si="9"/>
        <v>54.5</v>
      </c>
      <c r="G45" s="94">
        <f>G47+G46</f>
        <v>38</v>
      </c>
      <c r="H45" s="84">
        <f t="shared" si="9"/>
        <v>0</v>
      </c>
      <c r="I45" s="84">
        <f t="shared" si="9"/>
        <v>0</v>
      </c>
      <c r="J45" s="84">
        <f t="shared" si="9"/>
        <v>0</v>
      </c>
      <c r="K45" s="84">
        <f t="shared" si="9"/>
        <v>8.799999999999999</v>
      </c>
      <c r="L45" s="94">
        <f t="shared" si="9"/>
        <v>11</v>
      </c>
      <c r="M45" s="46">
        <v>25017.7</v>
      </c>
      <c r="N45" s="46"/>
      <c r="O45" s="46"/>
      <c r="P45" s="46"/>
      <c r="Q45" s="46">
        <f t="shared" si="1"/>
        <v>7</v>
      </c>
      <c r="R45" s="50">
        <v>25935</v>
      </c>
      <c r="S45" s="46">
        <v>26054.9</v>
      </c>
      <c r="T45" s="46">
        <f t="shared" si="0"/>
        <v>100.46230962020437</v>
      </c>
      <c r="U45" s="51"/>
      <c r="V45" s="51"/>
      <c r="W45" s="51"/>
      <c r="X45" s="52"/>
      <c r="Y45" s="49">
        <v>28902.7</v>
      </c>
      <c r="Z45" s="49" t="e">
        <f>Y45/#REF!*100</f>
        <v>#REF!</v>
      </c>
      <c r="AA45" s="8"/>
    </row>
    <row r="46" spans="1:27" ht="51">
      <c r="A46" s="26"/>
      <c r="B46" s="27" t="s">
        <v>77</v>
      </c>
      <c r="C46" s="38">
        <v>0</v>
      </c>
      <c r="D46" s="88">
        <v>25</v>
      </c>
      <c r="E46" s="89">
        <v>25</v>
      </c>
      <c r="F46" s="90">
        <v>26</v>
      </c>
      <c r="G46" s="91">
        <v>21</v>
      </c>
      <c r="H46" s="90"/>
      <c r="I46" s="90"/>
      <c r="J46" s="90"/>
      <c r="K46" s="90">
        <v>0.1</v>
      </c>
      <c r="L46" s="91">
        <v>1.5</v>
      </c>
      <c r="M46" s="51">
        <v>25017.7</v>
      </c>
      <c r="N46" s="53"/>
      <c r="O46" s="53"/>
      <c r="P46" s="53"/>
      <c r="Q46" s="53">
        <f t="shared" si="1"/>
        <v>2.5</v>
      </c>
      <c r="R46" s="58">
        <v>25935</v>
      </c>
      <c r="S46" s="53">
        <v>25933.7</v>
      </c>
      <c r="T46" s="53">
        <f t="shared" si="0"/>
        <v>99.99498746867168</v>
      </c>
      <c r="U46" s="51"/>
      <c r="V46" s="51"/>
      <c r="W46" s="51"/>
      <c r="X46" s="52"/>
      <c r="Y46" s="60">
        <v>28693.9</v>
      </c>
      <c r="Z46" s="60" t="e">
        <f>Y46/#REF!*100</f>
        <v>#REF!</v>
      </c>
      <c r="AA46" s="7"/>
    </row>
    <row r="47" spans="1:27" ht="76.5" customHeight="1">
      <c r="A47" s="26"/>
      <c r="B47" s="27" t="s">
        <v>77</v>
      </c>
      <c r="C47" s="38">
        <v>0</v>
      </c>
      <c r="D47" s="88">
        <v>31</v>
      </c>
      <c r="E47" s="89">
        <v>31</v>
      </c>
      <c r="F47" s="90">
        <v>28.5</v>
      </c>
      <c r="G47" s="91">
        <v>17</v>
      </c>
      <c r="H47" s="90"/>
      <c r="I47" s="90"/>
      <c r="J47" s="90"/>
      <c r="K47" s="90">
        <v>8.7</v>
      </c>
      <c r="L47" s="91">
        <v>9.5</v>
      </c>
      <c r="M47" s="51">
        <v>25017.7</v>
      </c>
      <c r="N47" s="53"/>
      <c r="O47" s="53"/>
      <c r="P47" s="53"/>
      <c r="Q47" s="53">
        <f t="shared" si="1"/>
        <v>4.5</v>
      </c>
      <c r="R47" s="58">
        <v>25935</v>
      </c>
      <c r="S47" s="53">
        <v>26165.5</v>
      </c>
      <c r="T47" s="53">
        <f t="shared" si="0"/>
        <v>100.88876036244456</v>
      </c>
      <c r="U47" s="51"/>
      <c r="V47" s="51"/>
      <c r="W47" s="51"/>
      <c r="X47" s="52"/>
      <c r="Y47" s="60">
        <v>29160</v>
      </c>
      <c r="Z47" s="60" t="e">
        <f>Y47/#REF!*100</f>
        <v>#REF!</v>
      </c>
      <c r="AA47" s="7"/>
    </row>
    <row r="48" spans="1:27" s="5" customFormat="1" ht="27">
      <c r="A48" s="39" t="s">
        <v>15</v>
      </c>
      <c r="B48" s="39" t="s">
        <v>15</v>
      </c>
      <c r="C48" s="37" t="e">
        <f>C6+C10+C14+C18+C21+C22+C25+C29+C37+C41+C45</f>
        <v>#VALUE!</v>
      </c>
      <c r="D48" s="92">
        <f>D6+D10+D14+D18+D21+D22+D25+D29+D37+D41+D45</f>
        <v>1035.6</v>
      </c>
      <c r="E48" s="93">
        <f>E6+E10+E14+E18+E21+E22+E25+E29+E37+E41+E45</f>
        <v>969.4</v>
      </c>
      <c r="F48" s="84">
        <v>895.6</v>
      </c>
      <c r="G48" s="94">
        <f aca="true" t="shared" si="10" ref="G48:L48">G6+G10+G14+G18+G21+G22+G25+G29+G37+G41+G45</f>
        <v>812</v>
      </c>
      <c r="H48" s="84">
        <f t="shared" si="10"/>
        <v>0</v>
      </c>
      <c r="I48" s="84">
        <f t="shared" si="10"/>
        <v>0</v>
      </c>
      <c r="J48" s="84">
        <f t="shared" si="10"/>
        <v>0</v>
      </c>
      <c r="K48" s="84">
        <f t="shared" si="10"/>
        <v>58.9</v>
      </c>
      <c r="L48" s="94">
        <f t="shared" si="10"/>
        <v>51</v>
      </c>
      <c r="M48" s="46">
        <v>26334.4</v>
      </c>
      <c r="N48" s="46"/>
      <c r="O48" s="46"/>
      <c r="P48" s="46"/>
      <c r="Q48" s="46">
        <f>Q45+Q41+Q37+Q29+Q25+Q22+Q21+Q18+Q14+Q10+Q6</f>
        <v>106.39999999999999</v>
      </c>
      <c r="R48" s="46">
        <v>27300</v>
      </c>
      <c r="S48" s="46">
        <v>27413.4</v>
      </c>
      <c r="T48" s="46">
        <f t="shared" si="0"/>
        <v>100.41538461538462</v>
      </c>
      <c r="U48" s="51"/>
      <c r="V48" s="51"/>
      <c r="W48" s="51"/>
      <c r="X48" s="52"/>
      <c r="Y48" s="49">
        <v>30444.3</v>
      </c>
      <c r="Z48" s="49" t="e">
        <f>Y48/#REF!*100</f>
        <v>#REF!</v>
      </c>
      <c r="AA48" s="8"/>
    </row>
    <row r="49" spans="1:27" ht="51">
      <c r="A49" s="114" t="s">
        <v>37</v>
      </c>
      <c r="B49" s="27" t="s">
        <v>78</v>
      </c>
      <c r="C49" s="38">
        <f>16-16</f>
        <v>0</v>
      </c>
      <c r="D49" s="88">
        <v>25.5</v>
      </c>
      <c r="E49" s="89">
        <v>25.5</v>
      </c>
      <c r="F49" s="90">
        <v>20.1</v>
      </c>
      <c r="G49" s="91">
        <v>20.3</v>
      </c>
      <c r="H49" s="90"/>
      <c r="I49" s="90"/>
      <c r="J49" s="90"/>
      <c r="K49" s="90">
        <v>0</v>
      </c>
      <c r="L49" s="91">
        <v>0</v>
      </c>
      <c r="M49" s="51">
        <v>26334.4</v>
      </c>
      <c r="N49" s="53"/>
      <c r="O49" s="53"/>
      <c r="P49" s="53"/>
      <c r="Q49" s="53">
        <f>E49-G49-L49</f>
        <v>5.199999999999999</v>
      </c>
      <c r="R49" s="53">
        <v>27300</v>
      </c>
      <c r="S49" s="53">
        <v>27260.4</v>
      </c>
      <c r="T49" s="53">
        <f t="shared" si="0"/>
        <v>99.85494505494506</v>
      </c>
      <c r="U49" s="51"/>
      <c r="V49" s="51"/>
      <c r="W49" s="51"/>
      <c r="X49" s="52"/>
      <c r="Y49" s="60">
        <v>30915.4</v>
      </c>
      <c r="Z49" s="60" t="e">
        <f>Y49/#REF!*100</f>
        <v>#REF!</v>
      </c>
      <c r="AA49" s="7"/>
    </row>
    <row r="50" spans="1:27" ht="102">
      <c r="A50" s="114"/>
      <c r="B50" s="27" t="s">
        <v>79</v>
      </c>
      <c r="C50" s="38">
        <v>0</v>
      </c>
      <c r="D50" s="88">
        <v>66.5</v>
      </c>
      <c r="E50" s="89">
        <v>66.5</v>
      </c>
      <c r="F50" s="90">
        <v>55.4</v>
      </c>
      <c r="G50" s="91">
        <v>56.5</v>
      </c>
      <c r="H50" s="90"/>
      <c r="I50" s="90"/>
      <c r="J50" s="90"/>
      <c r="K50" s="90">
        <v>0.5</v>
      </c>
      <c r="L50" s="91">
        <v>1.5</v>
      </c>
      <c r="M50" s="51">
        <v>26334.4</v>
      </c>
      <c r="N50" s="53"/>
      <c r="O50" s="53"/>
      <c r="P50" s="53"/>
      <c r="Q50" s="53">
        <f>E50-G50-L50</f>
        <v>8.5</v>
      </c>
      <c r="R50" s="53">
        <v>27300</v>
      </c>
      <c r="S50" s="53">
        <v>27222.5</v>
      </c>
      <c r="T50" s="53">
        <f t="shared" si="0"/>
        <v>99.71611721611721</v>
      </c>
      <c r="U50" s="51"/>
      <c r="V50" s="51"/>
      <c r="W50" s="51"/>
      <c r="X50" s="52"/>
      <c r="Y50" s="60">
        <v>30971.7</v>
      </c>
      <c r="Z50" s="60" t="e">
        <f>Y50/#REF!*100</f>
        <v>#REF!</v>
      </c>
      <c r="AA50" s="7"/>
    </row>
    <row r="51" spans="1:27" ht="51">
      <c r="A51" s="114"/>
      <c r="B51" s="27" t="s">
        <v>80</v>
      </c>
      <c r="C51" s="38">
        <v>2009.1</v>
      </c>
      <c r="D51" s="88">
        <v>76.5</v>
      </c>
      <c r="E51" s="89">
        <v>76.5</v>
      </c>
      <c r="F51" s="90">
        <v>71.2</v>
      </c>
      <c r="G51" s="91">
        <v>75</v>
      </c>
      <c r="H51" s="90"/>
      <c r="I51" s="90"/>
      <c r="J51" s="90"/>
      <c r="K51" s="90">
        <v>0</v>
      </c>
      <c r="L51" s="91">
        <v>0</v>
      </c>
      <c r="M51" s="51">
        <v>26334.4</v>
      </c>
      <c r="N51" s="53"/>
      <c r="O51" s="53"/>
      <c r="P51" s="53"/>
      <c r="Q51" s="53">
        <f aca="true" t="shared" si="11" ref="Q51:Q57">E51-G51-L51</f>
        <v>1.5</v>
      </c>
      <c r="R51" s="53">
        <v>27300</v>
      </c>
      <c r="S51" s="53">
        <v>27596.2</v>
      </c>
      <c r="T51" s="53">
        <f t="shared" si="0"/>
        <v>101.08498168498168</v>
      </c>
      <c r="U51" s="51"/>
      <c r="V51" s="51"/>
      <c r="W51" s="51"/>
      <c r="X51" s="52"/>
      <c r="Y51" s="60">
        <v>30282</v>
      </c>
      <c r="Z51" s="60" t="e">
        <f>Y51/#REF!*100</f>
        <v>#REF!</v>
      </c>
      <c r="AA51" s="7"/>
    </row>
    <row r="52" spans="1:27" ht="76.5">
      <c r="A52" s="114"/>
      <c r="B52" s="27" t="s">
        <v>81</v>
      </c>
      <c r="C52" s="38">
        <v>31.6</v>
      </c>
      <c r="D52" s="88">
        <v>60</v>
      </c>
      <c r="E52" s="89">
        <v>60</v>
      </c>
      <c r="F52" s="90">
        <v>48.2</v>
      </c>
      <c r="G52" s="91">
        <v>52</v>
      </c>
      <c r="H52" s="90"/>
      <c r="I52" s="90"/>
      <c r="J52" s="90"/>
      <c r="K52" s="90">
        <v>0.8</v>
      </c>
      <c r="L52" s="91">
        <v>1.8</v>
      </c>
      <c r="M52" s="51">
        <v>26334.4</v>
      </c>
      <c r="N52" s="53"/>
      <c r="O52" s="53"/>
      <c r="P52" s="53"/>
      <c r="Q52" s="53">
        <f t="shared" si="11"/>
        <v>6.2</v>
      </c>
      <c r="R52" s="53">
        <v>27300</v>
      </c>
      <c r="S52" s="53">
        <v>27769.5</v>
      </c>
      <c r="T52" s="53">
        <f t="shared" si="0"/>
        <v>101.7197802197802</v>
      </c>
      <c r="U52" s="51"/>
      <c r="V52" s="51"/>
      <c r="W52" s="51"/>
      <c r="X52" s="52"/>
      <c r="Y52" s="60">
        <v>30203.1</v>
      </c>
      <c r="Z52" s="60" t="e">
        <f>Y52/#REF!*100</f>
        <v>#REF!</v>
      </c>
      <c r="AA52" s="7"/>
    </row>
    <row r="53" spans="1:27" ht="76.5">
      <c r="A53" s="114"/>
      <c r="B53" s="27" t="s">
        <v>82</v>
      </c>
      <c r="C53" s="38">
        <f>40-40</f>
        <v>0</v>
      </c>
      <c r="D53" s="88">
        <v>26</v>
      </c>
      <c r="E53" s="89">
        <v>26</v>
      </c>
      <c r="F53" s="90">
        <v>22</v>
      </c>
      <c r="G53" s="91">
        <v>20</v>
      </c>
      <c r="H53" s="90"/>
      <c r="I53" s="90"/>
      <c r="J53" s="90"/>
      <c r="K53" s="90">
        <v>0</v>
      </c>
      <c r="L53" s="91">
        <v>1.5</v>
      </c>
      <c r="M53" s="51">
        <v>26334.4</v>
      </c>
      <c r="N53" s="53"/>
      <c r="O53" s="53"/>
      <c r="P53" s="53"/>
      <c r="Q53" s="53">
        <f t="shared" si="11"/>
        <v>4.5</v>
      </c>
      <c r="R53" s="53">
        <v>27300</v>
      </c>
      <c r="S53" s="53">
        <v>27233</v>
      </c>
      <c r="T53" s="53">
        <f t="shared" si="0"/>
        <v>99.75457875457876</v>
      </c>
      <c r="U53" s="51"/>
      <c r="V53" s="51"/>
      <c r="W53" s="51"/>
      <c r="X53" s="52"/>
      <c r="Y53" s="60">
        <v>30578.8</v>
      </c>
      <c r="Z53" s="60" t="e">
        <f>Y53/#REF!*100</f>
        <v>#REF!</v>
      </c>
      <c r="AA53" s="7"/>
    </row>
    <row r="54" spans="1:27" ht="51">
      <c r="A54" s="114"/>
      <c r="B54" s="27" t="s">
        <v>83</v>
      </c>
      <c r="C54" s="38">
        <v>0</v>
      </c>
      <c r="D54" s="88">
        <v>15</v>
      </c>
      <c r="E54" s="89">
        <v>30</v>
      </c>
      <c r="F54" s="90">
        <v>3.4</v>
      </c>
      <c r="G54" s="91">
        <v>13.6</v>
      </c>
      <c r="H54" s="90"/>
      <c r="I54" s="90"/>
      <c r="J54" s="90"/>
      <c r="K54" s="90">
        <v>6.5</v>
      </c>
      <c r="L54" s="91">
        <v>10.8</v>
      </c>
      <c r="M54" s="51">
        <v>26334.4</v>
      </c>
      <c r="N54" s="53"/>
      <c r="O54" s="53"/>
      <c r="P54" s="53"/>
      <c r="Q54" s="53">
        <f t="shared" si="11"/>
        <v>5.599999999999998</v>
      </c>
      <c r="R54" s="53">
        <v>27300</v>
      </c>
      <c r="S54" s="53">
        <v>31129.9</v>
      </c>
      <c r="T54" s="53">
        <f t="shared" si="0"/>
        <v>114.02893772893773</v>
      </c>
      <c r="U54" s="51"/>
      <c r="V54" s="51"/>
      <c r="W54" s="51"/>
      <c r="X54" s="52"/>
      <c r="Y54" s="60">
        <v>30648</v>
      </c>
      <c r="Z54" s="60" t="e">
        <f>Y54/#REF!*100</f>
        <v>#REF!</v>
      </c>
      <c r="AA54" s="7"/>
    </row>
    <row r="55" spans="1:27" ht="76.5">
      <c r="A55" s="114"/>
      <c r="B55" s="27" t="s">
        <v>84</v>
      </c>
      <c r="C55" s="38">
        <v>331.9</v>
      </c>
      <c r="D55" s="88">
        <v>20</v>
      </c>
      <c r="E55" s="89">
        <v>20</v>
      </c>
      <c r="F55" s="90">
        <v>18.3</v>
      </c>
      <c r="G55" s="91">
        <v>20</v>
      </c>
      <c r="H55" s="90"/>
      <c r="I55" s="90"/>
      <c r="J55" s="90"/>
      <c r="K55" s="90">
        <v>0</v>
      </c>
      <c r="L55" s="91">
        <v>0</v>
      </c>
      <c r="M55" s="51">
        <v>26334.4</v>
      </c>
      <c r="N55" s="53"/>
      <c r="O55" s="53"/>
      <c r="P55" s="53"/>
      <c r="Q55" s="53">
        <f t="shared" si="11"/>
        <v>0</v>
      </c>
      <c r="R55" s="53">
        <v>27300</v>
      </c>
      <c r="S55" s="53">
        <v>27293.7</v>
      </c>
      <c r="T55" s="53">
        <f t="shared" si="0"/>
        <v>99.97692307692307</v>
      </c>
      <c r="U55" s="51"/>
      <c r="V55" s="51"/>
      <c r="W55" s="51"/>
      <c r="X55" s="52"/>
      <c r="Y55" s="60">
        <v>32567</v>
      </c>
      <c r="Z55" s="60" t="e">
        <f>Y55/#REF!*100</f>
        <v>#REF!</v>
      </c>
      <c r="AA55" s="7"/>
    </row>
    <row r="56" spans="1:27" ht="51">
      <c r="A56" s="114"/>
      <c r="B56" s="27" t="s">
        <v>85</v>
      </c>
      <c r="C56" s="38">
        <v>71.8</v>
      </c>
      <c r="D56" s="88">
        <v>20</v>
      </c>
      <c r="E56" s="89">
        <v>20</v>
      </c>
      <c r="F56" s="90">
        <v>17.5</v>
      </c>
      <c r="G56" s="91">
        <v>19.5</v>
      </c>
      <c r="H56" s="90"/>
      <c r="I56" s="90"/>
      <c r="J56" s="90"/>
      <c r="K56" s="90">
        <v>1.7</v>
      </c>
      <c r="L56" s="91">
        <v>0.5</v>
      </c>
      <c r="M56" s="51">
        <v>26334.4</v>
      </c>
      <c r="N56" s="53"/>
      <c r="O56" s="53"/>
      <c r="P56" s="53"/>
      <c r="Q56" s="53">
        <f t="shared" si="11"/>
        <v>0</v>
      </c>
      <c r="R56" s="53">
        <v>27300</v>
      </c>
      <c r="S56" s="53">
        <v>27790</v>
      </c>
      <c r="T56" s="53">
        <f t="shared" si="0"/>
        <v>101.7948717948718</v>
      </c>
      <c r="U56" s="51"/>
      <c r="V56" s="51"/>
      <c r="W56" s="51"/>
      <c r="X56" s="52"/>
      <c r="Y56" s="60">
        <v>29819.7</v>
      </c>
      <c r="Z56" s="60" t="e">
        <f>Y56/#REF!*100</f>
        <v>#REF!</v>
      </c>
      <c r="AA56" s="7"/>
    </row>
    <row r="57" spans="1:27" ht="57" customHeight="1">
      <c r="A57" s="114"/>
      <c r="B57" s="27" t="s">
        <v>86</v>
      </c>
      <c r="C57" s="38">
        <v>0</v>
      </c>
      <c r="D57" s="88">
        <v>22</v>
      </c>
      <c r="E57" s="89">
        <v>24</v>
      </c>
      <c r="F57" s="87">
        <v>21.3</v>
      </c>
      <c r="G57" s="91">
        <v>24</v>
      </c>
      <c r="H57" s="90"/>
      <c r="I57" s="90"/>
      <c r="J57" s="90"/>
      <c r="K57" s="90">
        <v>0</v>
      </c>
      <c r="L57" s="91">
        <v>0</v>
      </c>
      <c r="M57" s="51">
        <v>26334.4</v>
      </c>
      <c r="N57" s="53"/>
      <c r="O57" s="53"/>
      <c r="P57" s="53"/>
      <c r="Q57" s="53">
        <f t="shared" si="11"/>
        <v>0</v>
      </c>
      <c r="R57" s="53">
        <v>27300</v>
      </c>
      <c r="S57" s="53">
        <v>27815.3</v>
      </c>
      <c r="T57" s="53">
        <f t="shared" si="0"/>
        <v>101.88754578754578</v>
      </c>
      <c r="U57" s="51"/>
      <c r="V57" s="51"/>
      <c r="W57" s="51"/>
      <c r="X57" s="52"/>
      <c r="Y57" s="60">
        <v>31153.7</v>
      </c>
      <c r="Z57" s="60" t="e">
        <f>Y57/#REF!*100</f>
        <v>#REF!</v>
      </c>
      <c r="AA57" s="7"/>
    </row>
    <row r="58" spans="1:27" ht="51" customHeight="1">
      <c r="A58" s="40" t="s">
        <v>16</v>
      </c>
      <c r="B58" s="40" t="s">
        <v>16</v>
      </c>
      <c r="C58" s="37">
        <f aca="true" t="shared" si="12" ref="C58:L58">SUM(C49:C57)</f>
        <v>2444.4</v>
      </c>
      <c r="D58" s="92">
        <f>SUM(D49:D57)</f>
        <v>331.5</v>
      </c>
      <c r="E58" s="93">
        <f>SUM(E49:E57)</f>
        <v>348.5</v>
      </c>
      <c r="F58" s="84">
        <f>SUM(F49:F57)</f>
        <v>277.40000000000003</v>
      </c>
      <c r="G58" s="94">
        <f>SUM(G49:G57)</f>
        <v>300.9</v>
      </c>
      <c r="H58" s="84">
        <f t="shared" si="12"/>
        <v>0</v>
      </c>
      <c r="I58" s="84">
        <f t="shared" si="12"/>
        <v>0</v>
      </c>
      <c r="J58" s="84">
        <f t="shared" si="12"/>
        <v>0</v>
      </c>
      <c r="K58" s="84">
        <f t="shared" si="12"/>
        <v>9.5</v>
      </c>
      <c r="L58" s="94">
        <f t="shared" si="12"/>
        <v>16.1</v>
      </c>
      <c r="M58" s="46">
        <v>26334.4</v>
      </c>
      <c r="N58" s="46"/>
      <c r="O58" s="46"/>
      <c r="P58" s="46"/>
      <c r="Q58" s="46">
        <f>SUM(Q49:Q57)</f>
        <v>31.499999999999996</v>
      </c>
      <c r="R58" s="46">
        <v>27300</v>
      </c>
      <c r="S58" s="46">
        <v>27550.9</v>
      </c>
      <c r="T58" s="46">
        <f t="shared" si="0"/>
        <v>100.91904761904762</v>
      </c>
      <c r="U58" s="51"/>
      <c r="V58" s="51"/>
      <c r="W58" s="51"/>
      <c r="X58" s="52"/>
      <c r="Y58" s="49">
        <v>30635.1</v>
      </c>
      <c r="Z58" s="49" t="e">
        <f>Y58/#REF!*100</f>
        <v>#REF!</v>
      </c>
      <c r="AA58" s="7"/>
    </row>
    <row r="59" spans="1:27" ht="102">
      <c r="A59" s="41" t="s">
        <v>17</v>
      </c>
      <c r="B59" s="41" t="s">
        <v>17</v>
      </c>
      <c r="C59" s="41" t="s">
        <v>17</v>
      </c>
      <c r="D59" s="92">
        <f aca="true" t="shared" si="13" ref="D59:K59">D48+D58</f>
        <v>1367.1</v>
      </c>
      <c r="E59" s="93">
        <f>E48+E58</f>
        <v>1317.9</v>
      </c>
      <c r="F59" s="84">
        <f t="shared" si="13"/>
        <v>1173</v>
      </c>
      <c r="G59" s="94">
        <f>G48+G58</f>
        <v>1112.9</v>
      </c>
      <c r="H59" s="84">
        <f t="shared" si="13"/>
        <v>0</v>
      </c>
      <c r="I59" s="84">
        <f t="shared" si="13"/>
        <v>0</v>
      </c>
      <c r="J59" s="84">
        <f t="shared" si="13"/>
        <v>0</v>
      </c>
      <c r="K59" s="84">
        <f t="shared" si="13"/>
        <v>68.4</v>
      </c>
      <c r="L59" s="94">
        <f>L58+L48</f>
        <v>67.1</v>
      </c>
      <c r="M59" s="84">
        <v>68.2</v>
      </c>
      <c r="N59" s="84">
        <v>68.2</v>
      </c>
      <c r="O59" s="84">
        <v>68.2</v>
      </c>
      <c r="P59" s="84">
        <v>68.2</v>
      </c>
      <c r="Q59" s="84">
        <f>Q48+Q58</f>
        <v>137.89999999999998</v>
      </c>
      <c r="R59" s="46">
        <v>27300</v>
      </c>
      <c r="S59" s="46">
        <v>27416</v>
      </c>
      <c r="T59" s="46">
        <f t="shared" si="0"/>
        <v>100.42490842490844</v>
      </c>
      <c r="U59" s="51"/>
      <c r="V59" s="51"/>
      <c r="W59" s="51"/>
      <c r="X59" s="52"/>
      <c r="Y59" s="49">
        <v>30494.1</v>
      </c>
      <c r="Z59" s="49" t="e">
        <f>Y59/#REF!*100</f>
        <v>#REF!</v>
      </c>
      <c r="AA59" s="7"/>
    </row>
    <row r="60" spans="1:27" s="15" customFormat="1" ht="27">
      <c r="A60" s="42"/>
      <c r="B60" s="42"/>
      <c r="C60" s="43"/>
      <c r="D60" s="96"/>
      <c r="E60" s="97"/>
      <c r="F60" s="95"/>
      <c r="G60" s="98"/>
      <c r="H60" s="95"/>
      <c r="I60" s="95"/>
      <c r="J60" s="95"/>
      <c r="K60" s="95"/>
      <c r="L60" s="98"/>
      <c r="M60" s="95"/>
      <c r="N60" s="95"/>
      <c r="O60" s="95"/>
      <c r="P60" s="95"/>
      <c r="Q60" s="95"/>
      <c r="R60" s="99"/>
      <c r="S60" s="99"/>
      <c r="T60" s="100"/>
      <c r="U60" s="99"/>
      <c r="V60" s="99"/>
      <c r="W60" s="99"/>
      <c r="X60" s="99"/>
      <c r="Y60" s="101"/>
      <c r="Z60" s="101"/>
      <c r="AA60" s="14"/>
    </row>
    <row r="61" spans="1:27" ht="153">
      <c r="A61" s="115"/>
      <c r="B61" s="27" t="s">
        <v>87</v>
      </c>
      <c r="C61" s="115"/>
      <c r="D61" s="58">
        <v>16</v>
      </c>
      <c r="E61" s="103">
        <v>16</v>
      </c>
      <c r="F61" s="104">
        <v>12.8</v>
      </c>
      <c r="G61" s="60">
        <v>12</v>
      </c>
      <c r="H61" s="104"/>
      <c r="I61" s="104"/>
      <c r="J61" s="104"/>
      <c r="K61" s="104">
        <v>0</v>
      </c>
      <c r="L61" s="103">
        <v>0</v>
      </c>
      <c r="M61" s="105"/>
      <c r="N61" s="106"/>
      <c r="O61" s="106"/>
      <c r="P61" s="106"/>
      <c r="Q61" s="104">
        <f>E61-G61-L61</f>
        <v>4</v>
      </c>
      <c r="R61" s="58" t="s">
        <v>32</v>
      </c>
      <c r="S61" s="58" t="s">
        <v>32</v>
      </c>
      <c r="T61" s="58" t="s">
        <v>32</v>
      </c>
      <c r="U61" s="107"/>
      <c r="V61" s="107"/>
      <c r="W61" s="107"/>
      <c r="X61" s="107"/>
      <c r="Y61" s="60"/>
      <c r="Z61" s="60"/>
      <c r="AA61" s="7"/>
    </row>
    <row r="62" spans="1:27" ht="51">
      <c r="A62" s="115"/>
      <c r="B62" s="27" t="s">
        <v>88</v>
      </c>
      <c r="C62" s="115"/>
      <c r="D62" s="58">
        <v>89</v>
      </c>
      <c r="E62" s="103">
        <v>89</v>
      </c>
      <c r="F62" s="104">
        <v>80.8</v>
      </c>
      <c r="G62" s="60">
        <v>78</v>
      </c>
      <c r="H62" s="104"/>
      <c r="I62" s="104"/>
      <c r="J62" s="104"/>
      <c r="K62" s="104">
        <v>0</v>
      </c>
      <c r="L62" s="103">
        <v>0</v>
      </c>
      <c r="M62" s="106"/>
      <c r="N62" s="106"/>
      <c r="O62" s="106"/>
      <c r="P62" s="106"/>
      <c r="Q62" s="104">
        <f>E62-G62-L62</f>
        <v>11</v>
      </c>
      <c r="R62" s="58" t="s">
        <v>32</v>
      </c>
      <c r="S62" s="58" t="s">
        <v>32</v>
      </c>
      <c r="T62" s="58" t="s">
        <v>32</v>
      </c>
      <c r="U62" s="107"/>
      <c r="V62" s="107"/>
      <c r="W62" s="107"/>
      <c r="X62" s="107"/>
      <c r="Y62" s="60"/>
      <c r="Z62" s="60"/>
      <c r="AA62" s="7"/>
    </row>
    <row r="63" spans="1:27" ht="27" hidden="1">
      <c r="A63" s="115"/>
      <c r="B63" s="29" t="s">
        <v>34</v>
      </c>
      <c r="C63" s="115"/>
      <c r="D63" s="58">
        <v>25.5</v>
      </c>
      <c r="E63" s="103">
        <v>25.5</v>
      </c>
      <c r="F63" s="104">
        <v>20.6</v>
      </c>
      <c r="G63" s="60">
        <v>20.5</v>
      </c>
      <c r="H63" s="104"/>
      <c r="I63" s="104"/>
      <c r="J63" s="104"/>
      <c r="K63" s="104">
        <v>0.6</v>
      </c>
      <c r="L63" s="103">
        <v>0.5</v>
      </c>
      <c r="M63" s="106"/>
      <c r="N63" s="106"/>
      <c r="O63" s="106"/>
      <c r="P63" s="106"/>
      <c r="Q63" s="104">
        <f>E63-G63-L63</f>
        <v>4.5</v>
      </c>
      <c r="R63" s="58" t="s">
        <v>32</v>
      </c>
      <c r="S63" s="58" t="s">
        <v>32</v>
      </c>
      <c r="T63" s="58" t="s">
        <v>32</v>
      </c>
      <c r="U63" s="107"/>
      <c r="V63" s="107"/>
      <c r="W63" s="107"/>
      <c r="X63" s="107"/>
      <c r="Y63" s="60"/>
      <c r="Z63" s="60"/>
      <c r="AA63" s="7"/>
    </row>
    <row r="64" spans="1:27" ht="27" hidden="1">
      <c r="A64" s="115" t="s">
        <v>44</v>
      </c>
      <c r="B64" s="29" t="s">
        <v>33</v>
      </c>
      <c r="C64" s="115"/>
      <c r="D64" s="58">
        <v>50</v>
      </c>
      <c r="E64" s="103">
        <v>50</v>
      </c>
      <c r="F64" s="104">
        <v>22.1</v>
      </c>
      <c r="G64" s="60">
        <v>23</v>
      </c>
      <c r="H64" s="104"/>
      <c r="I64" s="104"/>
      <c r="J64" s="104"/>
      <c r="K64" s="104">
        <v>3.1</v>
      </c>
      <c r="L64" s="103">
        <v>2</v>
      </c>
      <c r="M64" s="106"/>
      <c r="N64" s="106"/>
      <c r="O64" s="106"/>
      <c r="P64" s="106"/>
      <c r="Q64" s="108">
        <f>E64-G64-L64</f>
        <v>25</v>
      </c>
      <c r="R64" s="58">
        <v>28219.7</v>
      </c>
      <c r="S64" s="58">
        <v>30258.3</v>
      </c>
      <c r="T64" s="53">
        <f>S64/R64*100</f>
        <v>107.22403143903017</v>
      </c>
      <c r="U64" s="107"/>
      <c r="V64" s="107"/>
      <c r="W64" s="107"/>
      <c r="X64" s="107"/>
      <c r="Y64" s="60">
        <v>34458.13397129186</v>
      </c>
      <c r="Z64" s="60">
        <f>Y64/S64*100</f>
        <v>113.87994028511801</v>
      </c>
      <c r="AA64" s="7"/>
    </row>
    <row r="65" spans="1:27" ht="76.5">
      <c r="A65" s="115"/>
      <c r="B65" s="27" t="s">
        <v>89</v>
      </c>
      <c r="C65" s="115"/>
      <c r="D65" s="58">
        <f aca="true" t="shared" si="14" ref="D65:K65">SUM(D63:D64)</f>
        <v>75.5</v>
      </c>
      <c r="E65" s="103">
        <f t="shared" si="14"/>
        <v>75.5</v>
      </c>
      <c r="F65" s="102">
        <f t="shared" si="14"/>
        <v>42.7</v>
      </c>
      <c r="G65" s="83">
        <v>41.9</v>
      </c>
      <c r="H65" s="102">
        <f t="shared" si="14"/>
        <v>0</v>
      </c>
      <c r="I65" s="102">
        <f t="shared" si="14"/>
        <v>0</v>
      </c>
      <c r="J65" s="102">
        <f t="shared" si="14"/>
        <v>0</v>
      </c>
      <c r="K65" s="102">
        <f t="shared" si="14"/>
        <v>3.7</v>
      </c>
      <c r="L65" s="109">
        <v>3</v>
      </c>
      <c r="M65" s="102"/>
      <c r="N65" s="102"/>
      <c r="O65" s="102"/>
      <c r="P65" s="102"/>
      <c r="Q65" s="102">
        <f>SUM(Q63:Q64)</f>
        <v>29.5</v>
      </c>
      <c r="R65" s="58"/>
      <c r="S65" s="58"/>
      <c r="T65" s="58"/>
      <c r="U65" s="107"/>
      <c r="V65" s="107"/>
      <c r="W65" s="107"/>
      <c r="X65" s="107"/>
      <c r="Y65" s="60"/>
      <c r="Z65" s="60"/>
      <c r="AA65" s="7"/>
    </row>
    <row r="66" spans="1:27" ht="51" hidden="1">
      <c r="A66" s="41" t="s">
        <v>36</v>
      </c>
      <c r="B66" s="41" t="s">
        <v>36</v>
      </c>
      <c r="C66" s="37">
        <f>SUM(C59:C63)</f>
        <v>0</v>
      </c>
      <c r="D66" s="84">
        <f>D61+D62+D63</f>
        <v>130.5</v>
      </c>
      <c r="E66" s="84">
        <f>E61+E62+E63</f>
        <v>130.5</v>
      </c>
      <c r="F66" s="84">
        <f aca="true" t="shared" si="15" ref="F66:Q66">F61+F62+F63</f>
        <v>114.19999999999999</v>
      </c>
      <c r="G66" s="84">
        <f t="shared" si="15"/>
        <v>110.5</v>
      </c>
      <c r="H66" s="84">
        <f t="shared" si="15"/>
        <v>0</v>
      </c>
      <c r="I66" s="84">
        <f t="shared" si="15"/>
        <v>0</v>
      </c>
      <c r="J66" s="84">
        <f t="shared" si="15"/>
        <v>0</v>
      </c>
      <c r="K66" s="84">
        <f t="shared" si="15"/>
        <v>0.6</v>
      </c>
      <c r="L66" s="84">
        <f t="shared" si="15"/>
        <v>0.5</v>
      </c>
      <c r="M66" s="92">
        <f t="shared" si="15"/>
        <v>0</v>
      </c>
      <c r="N66" s="92">
        <f t="shared" si="15"/>
        <v>0</v>
      </c>
      <c r="O66" s="92">
        <f t="shared" si="15"/>
        <v>0</v>
      </c>
      <c r="P66" s="92">
        <f t="shared" si="15"/>
        <v>0</v>
      </c>
      <c r="Q66" s="84">
        <f t="shared" si="15"/>
        <v>19.5</v>
      </c>
      <c r="R66" s="46"/>
      <c r="S66" s="46"/>
      <c r="T66" s="46"/>
      <c r="U66" s="110"/>
      <c r="V66" s="110"/>
      <c r="W66" s="110"/>
      <c r="X66" s="110"/>
      <c r="Y66" s="111"/>
      <c r="Z66" s="111"/>
      <c r="AA66" s="7"/>
    </row>
    <row r="67" spans="1:27" ht="27">
      <c r="A67" s="130" t="s">
        <v>90</v>
      </c>
      <c r="B67" s="130"/>
      <c r="C67" s="115"/>
      <c r="D67" s="112">
        <f aca="true" t="shared" si="16" ref="D67:L67">D59+D66</f>
        <v>1497.6</v>
      </c>
      <c r="E67" s="113">
        <f>E59+E66</f>
        <v>1448.4</v>
      </c>
      <c r="F67" s="112">
        <f t="shared" si="16"/>
        <v>1287.2</v>
      </c>
      <c r="G67" s="83">
        <f>G59+G66</f>
        <v>1223.4</v>
      </c>
      <c r="H67" s="112">
        <f t="shared" si="16"/>
        <v>0</v>
      </c>
      <c r="I67" s="112">
        <f t="shared" si="16"/>
        <v>0</v>
      </c>
      <c r="J67" s="112">
        <f t="shared" si="16"/>
        <v>0</v>
      </c>
      <c r="K67" s="112">
        <f t="shared" si="16"/>
        <v>69</v>
      </c>
      <c r="L67" s="113">
        <f t="shared" si="16"/>
        <v>67.6</v>
      </c>
      <c r="M67" s="102"/>
      <c r="N67" s="102"/>
      <c r="O67" s="102"/>
      <c r="P67" s="102"/>
      <c r="Q67" s="51">
        <f>Q59+Q66</f>
        <v>157.39999999999998</v>
      </c>
      <c r="R67" s="102"/>
      <c r="S67" s="102"/>
      <c r="T67" s="102"/>
      <c r="U67" s="107"/>
      <c r="V67" s="107"/>
      <c r="W67" s="107"/>
      <c r="X67" s="107"/>
      <c r="Y67" s="60"/>
      <c r="Z67" s="60"/>
      <c r="AA67" s="7"/>
    </row>
    <row r="68" spans="1:27" ht="18" hidden="1">
      <c r="A68" s="120" t="s">
        <v>35</v>
      </c>
      <c r="B68" s="120"/>
      <c r="C68" s="116"/>
      <c r="D68" s="1">
        <f>D58+D66-D57</f>
        <v>440</v>
      </c>
      <c r="E68" s="1">
        <f>E58+E66-E57</f>
        <v>455</v>
      </c>
      <c r="F68" s="1">
        <f aca="true" t="shared" si="17" ref="F68:Q68">F58+F66-F57</f>
        <v>370.3</v>
      </c>
      <c r="G68" s="1">
        <f t="shared" si="17"/>
        <v>387.4</v>
      </c>
      <c r="H68" s="1">
        <f t="shared" si="17"/>
        <v>0</v>
      </c>
      <c r="I68" s="1">
        <f t="shared" si="17"/>
        <v>0</v>
      </c>
      <c r="J68" s="1">
        <f t="shared" si="17"/>
        <v>0</v>
      </c>
      <c r="K68" s="1">
        <f>K58+K66-K57</f>
        <v>10.1</v>
      </c>
      <c r="L68" s="1">
        <f t="shared" si="17"/>
        <v>16.6</v>
      </c>
      <c r="M68" s="1">
        <f t="shared" si="17"/>
        <v>0</v>
      </c>
      <c r="N68" s="1">
        <f t="shared" si="17"/>
        <v>0</v>
      </c>
      <c r="O68" s="1">
        <f t="shared" si="17"/>
        <v>0</v>
      </c>
      <c r="P68" s="1">
        <f t="shared" si="17"/>
        <v>0</v>
      </c>
      <c r="Q68" s="1">
        <f t="shared" si="17"/>
        <v>51</v>
      </c>
      <c r="R68" s="116"/>
      <c r="S68" s="116"/>
      <c r="T68" s="116"/>
      <c r="Y68" s="6"/>
      <c r="Z68" s="6"/>
      <c r="AA68" s="7"/>
    </row>
    <row r="69" ht="18">
      <c r="M69" s="18"/>
    </row>
    <row r="70" spans="1:13" ht="18" hidden="1">
      <c r="A70" s="3" t="str">
        <f>A18</f>
        <v>Усть-Канский район</v>
      </c>
      <c r="B70" s="3" t="s">
        <v>39</v>
      </c>
      <c r="M70" s="18"/>
    </row>
    <row r="71" spans="1:13" ht="18" hidden="1">
      <c r="A71" s="3" t="str">
        <f>A22</f>
        <v>Турочакский район</v>
      </c>
      <c r="B71" s="3" t="s">
        <v>39</v>
      </c>
      <c r="M71" s="19"/>
    </row>
    <row r="72" spans="1:13" ht="18" hidden="1">
      <c r="A72" s="3" t="s">
        <v>31</v>
      </c>
      <c r="B72" s="3" t="s">
        <v>40</v>
      </c>
      <c r="M72" s="20"/>
    </row>
    <row r="73" spans="2:13" ht="18" hidden="1">
      <c r="B73" s="3" t="s">
        <v>43</v>
      </c>
      <c r="M73" s="20"/>
    </row>
    <row r="74" ht="18" hidden="1">
      <c r="M74" s="21"/>
    </row>
    <row r="75" spans="6:13" ht="18">
      <c r="F75" s="22"/>
      <c r="M75" s="21"/>
    </row>
    <row r="76" ht="18">
      <c r="M76" s="18"/>
    </row>
    <row r="77" ht="18">
      <c r="M77" s="18"/>
    </row>
    <row r="78" ht="18">
      <c r="M78" s="18"/>
    </row>
  </sheetData>
  <sheetProtection/>
  <mergeCells count="14">
    <mergeCell ref="A1:Z2"/>
    <mergeCell ref="A3:A5"/>
    <mergeCell ref="B3:B5"/>
    <mergeCell ref="D3:E4"/>
    <mergeCell ref="F3:L3"/>
    <mergeCell ref="Q3:Q5"/>
    <mergeCell ref="R3:T4"/>
    <mergeCell ref="A68:B68"/>
    <mergeCell ref="Y3:Y5"/>
    <mergeCell ref="Z3:Z5"/>
    <mergeCell ref="AA3:AA5"/>
    <mergeCell ref="F4:G4"/>
    <mergeCell ref="K4:L4"/>
    <mergeCell ref="A67:B67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2021-12-21T09:53:34Z</dcterms:modified>
  <cp:category/>
  <cp:version/>
  <cp:contentType/>
  <cp:contentStatus/>
</cp:coreProperties>
</file>